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cc\aocdata\divisions\Budget Services\25-26 Budget Services\Workload Formula\Final\"/>
    </mc:Choice>
  </mc:AlternateContent>
  <xr:revisionPtr revIDLastSave="0" documentId="13_ncr:1_{CAA3804D-4A35-429C-A747-6DD1FCCDB142}" xr6:coauthVersionLast="47" xr6:coauthVersionMax="47" xr10:uidLastSave="{00000000-0000-0000-0000-000000000000}"/>
  <bookViews>
    <workbookView xWindow="-120" yWindow="-120" windowWidth="29040" windowHeight="17640" tabRatio="709" xr2:uid="{00000000-000D-0000-FFFF-FFFF00000000}"/>
  </bookViews>
  <sheets>
    <sheet name="TC Allocations" sheetId="16" r:id="rId1"/>
    <sheet name="WF Allocation" sheetId="1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_Qtr1">#REF!</definedName>
    <definedName name="__Qtr2">#REF!</definedName>
    <definedName name="__Qtr3">#REF!</definedName>
    <definedName name="__Qtr4">#REF!</definedName>
    <definedName name="_Qtr1">#REF!</definedName>
    <definedName name="_Qtr2">#REF!</definedName>
    <definedName name="_Qtr3">#REF!</definedName>
    <definedName name="_Qtr4">#REF!</definedName>
    <definedName name="a">#REF!</definedName>
    <definedName name="ACCOUNTEDPERIODTYPE1">#REF!</definedName>
    <definedName name="ACCOUNTSEGMENT1">#REF!</definedName>
    <definedName name="APPSUSERNAME1">#REF!</definedName>
    <definedName name="base_fee_adjustment">#REF!</definedName>
    <definedName name="BUDGETCURRENCYCODE1">#REF!</definedName>
    <definedName name="BUDGETDECIMALPLACES1">#REF!</definedName>
    <definedName name="BUDGETENTITYID1">#REF!</definedName>
    <definedName name="BUDGETGRAPHCORRESPONDING1">#REF!</definedName>
    <definedName name="BUDGETGRAPHINCACTUALS1">#REF!</definedName>
    <definedName name="BUDGETGRAPHINCBUDGETS1">#REF!</definedName>
    <definedName name="BUDGETGRAPHINCTITLES1">#REF!</definedName>
    <definedName name="BUDGETGRAPHINCVARIANCES1">#REF!</definedName>
    <definedName name="BUDGETGRAPHSTYLE1">#REF!</definedName>
    <definedName name="BUDGETHEADINGSBACKCOLOUR1">#REF!</definedName>
    <definedName name="BUDGETHEADINGSFORECOLOUR1">#REF!</definedName>
    <definedName name="BUDGETNAME1">#REF!</definedName>
    <definedName name="BUDGETORG1">#REF!</definedName>
    <definedName name="BUDGETORGFROZEN1">#REF!</definedName>
    <definedName name="BUDGETOUTPUTOPTION1">#REF!</definedName>
    <definedName name="BUDGETPASSWORDREQUIREDFLAG1">#REF!</definedName>
    <definedName name="BUDGETSHOWCRITERIASHEET1">#REF!</definedName>
    <definedName name="BUDGETSTATUS1">#REF!</definedName>
    <definedName name="BUDGETTITLEBACKCOLOUR1">#REF!</definedName>
    <definedName name="BUDGETTITLEBORDERCOLOUR1">#REF!</definedName>
    <definedName name="BUDGETTITLEFORECOLOUR1">#REF!</definedName>
    <definedName name="BUDGETVALUESWIDTH1">#REF!</definedName>
    <definedName name="BUDGETVERSIONID1">#REF!</definedName>
    <definedName name="ccid">[1]Instructions!#REF!</definedName>
    <definedName name="CHARTOFACCOUNTSID1">#REF!</definedName>
    <definedName name="Code">'[2]Combo Box'!$D$2:$D$21</definedName>
    <definedName name="CONNECTSTRING1">#REF!</definedName>
    <definedName name="Copy_Area">#REF!</definedName>
    <definedName name="Court">'[2]Combo Box'!$B$2:$B$60</definedName>
    <definedName name="CourtList">[3]Code!$B$1:$B$59</definedName>
    <definedName name="CREATEGRAPH1">#REF!</definedName>
    <definedName name="Data">#REF!</definedName>
    <definedName name="DBNAME1">#REF!</definedName>
    <definedName name="DBUSERNAME1">#REF!</definedName>
    <definedName name="DELETELOGICTYPE1">#REF!</definedName>
    <definedName name="ENDPERIODNAME1">#REF!</definedName>
    <definedName name="ENDPERIODNUM1">#REF!</definedName>
    <definedName name="ENDPERIODYEAR1">#REF!</definedName>
    <definedName name="exp">[4]expenditure!$A$5:$G$62</definedName>
    <definedName name="FFAPPCOLNAME1_1">#REF!</definedName>
    <definedName name="FFAPPCOLNAME2_1">#REF!</definedName>
    <definedName name="FFAPPCOLNAME3_1">#REF!</definedName>
    <definedName name="FFAPPCOLNAME4_1">#REF!</definedName>
    <definedName name="FFAPPCOLNAME5_1">#REF!</definedName>
    <definedName name="FFAPPCOLNAME6_1">#REF!</definedName>
    <definedName name="FFAPPCOLNAME7_1">#REF!</definedName>
    <definedName name="FFAPPCOLNAME8_1">#REF!</definedName>
    <definedName name="FFSEGDESC1_1">#REF!</definedName>
    <definedName name="FFSEGDESC2_1">#REF!</definedName>
    <definedName name="FFSEGDESC3_1">#REF!</definedName>
    <definedName name="FFSEGDESC4_1">#REF!</definedName>
    <definedName name="FFSEGDESC5_1">#REF!</definedName>
    <definedName name="FFSEGDESC6_1">#REF!</definedName>
    <definedName name="FFSEGDESC7_1">#REF!</definedName>
    <definedName name="FFSEGDESC8_1">#REF!</definedName>
    <definedName name="FFSEGMENT1_1">#REF!</definedName>
    <definedName name="FFSEGMENT2_1">#REF!</definedName>
    <definedName name="FFSEGMENT3_1">#REF!</definedName>
    <definedName name="FFSEGMENT4_1">#REF!</definedName>
    <definedName name="FFSEGMENT5_1">#REF!</definedName>
    <definedName name="FFSEGMENT6_1">#REF!</definedName>
    <definedName name="FFSEGMENT7_1">#REF!</definedName>
    <definedName name="FFSEGMENT8_1">#REF!</definedName>
    <definedName name="FFSEGSEPARATOR1">#REF!</definedName>
    <definedName name="FiscalYear">'[2]Combo Box'!$C$2:$C$9</definedName>
    <definedName name="FNDNAM1">#REF!</definedName>
    <definedName name="FNDUSERID1">#REF!</definedName>
    <definedName name="fte">#REF!</definedName>
    <definedName name="FUND">'[2]Combo Box'!$A$2:$A$5</definedName>
    <definedName name="GWYUID1">#REF!</definedName>
    <definedName name="huntington">#REF!</definedName>
    <definedName name="Jeff___TC145B11">#REF!</definedName>
    <definedName name="Jeff___TC145B11_QueryA">#REF!</definedName>
    <definedName name="Jeff_121511a">#REF!</definedName>
    <definedName name="method2">#REF!</definedName>
    <definedName name="NOOFFFSEGMENTS1">#REF!</definedName>
    <definedName name="NOOFPERIODS1">#REF!</definedName>
    <definedName name="oee">[4]OEE!$B$4:$C$7</definedName>
    <definedName name="oee_all">[4]OEE!$B$45:$C$48</definedName>
    <definedName name="oee_noneed">[4]OEE!$B$12:$C$15</definedName>
    <definedName name="PERIODSETNAME1">#REF!</definedName>
    <definedName name="PERIODYEAR1">#REF!</definedName>
    <definedName name="_xlnm.Print_Area" localSheetId="0">'TC Allocations'!$A$1:$AQ$65</definedName>
    <definedName name="_xlnm.Print_Area" localSheetId="1">'WF Allocation'!$A$1:$AJ$64</definedName>
    <definedName name="Print_Area_MI">#REF!</definedName>
    <definedName name="_xlnm.Print_Titles" localSheetId="0">'TC Allocations'!$A:$A</definedName>
    <definedName name="_xlnm.Print_Titles" localSheetId="1">'WF Allocation'!$A:$B</definedName>
    <definedName name="q">'[5]TC145 Template 20140101'!#REF!</definedName>
    <definedName name="QtrAll">#REF!</definedName>
    <definedName name="READONLYBACKCOLOUR1">#REF!</definedName>
    <definedName name="READWRITEBACKCOLOUR1">#REF!</definedName>
    <definedName name="Recover">[6]Macro1!$A$76</definedName>
    <definedName name="ReductionType">'[7]Combo Box'!$A$2:$A$5</definedName>
    <definedName name="REQUIREBUDGETJOURNALSFLAG1">#REF!</definedName>
    <definedName name="RESPONSIBILITYAPPLICATIONID1">#REF!</definedName>
    <definedName name="RESPONSIBILITYID1">#REF!</definedName>
    <definedName name="RESPONSIBILITYNAME1">#REF!</definedName>
    <definedName name="ROWSTOUPLOAD1">#REF!</definedName>
    <definedName name="SEG1_DIRECTION1">#REF!</definedName>
    <definedName name="SEG1_FROM1">#REF!</definedName>
    <definedName name="SEG1_SORT1">#REF!</definedName>
    <definedName name="SEG1_TO1">#REF!</definedName>
    <definedName name="SEG2_DIRECTION1">#REF!</definedName>
    <definedName name="SEG2_FROM1">#REF!</definedName>
    <definedName name="SEG2_SORT1">#REF!</definedName>
    <definedName name="SEG2_TO1">#REF!</definedName>
    <definedName name="SEG3_DIRECTION1">#REF!</definedName>
    <definedName name="SEG3_FROM1">#REF!</definedName>
    <definedName name="SEG3_SORT1">#REF!</definedName>
    <definedName name="SEG3_TO1">#REF!</definedName>
    <definedName name="SEG4_DIRECTION1">#REF!</definedName>
    <definedName name="SEG4_FROM1">#REF!</definedName>
    <definedName name="SEG4_SORT1">#REF!</definedName>
    <definedName name="SEG4_TO1">#REF!</definedName>
    <definedName name="SEG5_DIRECTION1">#REF!</definedName>
    <definedName name="SEG5_FROM1">#REF!</definedName>
    <definedName name="SEG5_SORT1">#REF!</definedName>
    <definedName name="SEG5_TO1">#REF!</definedName>
    <definedName name="SEG6_DIRECTION1">#REF!</definedName>
    <definedName name="SEG6_FROM1">#REF!</definedName>
    <definedName name="SEG6_SORT1">#REF!</definedName>
    <definedName name="SEG6_TO1">#REF!</definedName>
    <definedName name="SEG7_DIRECTION1">#REF!</definedName>
    <definedName name="SEG7_FROM1">#REF!</definedName>
    <definedName name="SEG7_SORT1">#REF!</definedName>
    <definedName name="SEG7_TO1">#REF!</definedName>
    <definedName name="SEG8_DIRECTION1">#REF!</definedName>
    <definedName name="SEG8_FROM1">#REF!</definedName>
    <definedName name="SEG8_SORT1">#REF!</definedName>
    <definedName name="SEG8_TO1">#REF!</definedName>
    <definedName name="SETOFBOOKSID1">#REF!</definedName>
    <definedName name="SETOFBOOKSNAME1">#REF!</definedName>
    <definedName name="STARTBUDGETPOST1">#REF!</definedName>
    <definedName name="STARTPERIODNAME1">#REF!</definedName>
    <definedName name="STARTPERIODNUM1">#REF!</definedName>
    <definedName name="STARTPERIODYEAR1">#REF!</definedName>
    <definedName name="SuperiorCourt">'[8]TC-145 Template'!$W$1</definedName>
    <definedName name="TableName">"Dummy"</definedName>
    <definedName name="UPDATELOGICTYPE1">#REF!</definedName>
    <definedName name="xxx">[9]Code!$F$1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4" i="16" l="1"/>
  <c r="T64" i="16" s="1"/>
  <c r="S65" i="16"/>
  <c r="T7" i="16"/>
  <c r="T8" i="16"/>
  <c r="T9" i="16"/>
  <c r="T10" i="16"/>
  <c r="T11" i="16"/>
  <c r="T12" i="16"/>
  <c r="T13" i="16"/>
  <c r="T14" i="16"/>
  <c r="T15" i="16"/>
  <c r="T16" i="16"/>
  <c r="T17" i="16"/>
  <c r="T18" i="16"/>
  <c r="T19" i="16"/>
  <c r="T20" i="16"/>
  <c r="T21" i="16"/>
  <c r="T22" i="16"/>
  <c r="T23" i="16"/>
  <c r="T24" i="16"/>
  <c r="T25" i="16"/>
  <c r="T26" i="16"/>
  <c r="T27" i="16"/>
  <c r="T28" i="16"/>
  <c r="T29" i="16"/>
  <c r="T30" i="16"/>
  <c r="T31" i="16"/>
  <c r="T32" i="16"/>
  <c r="T33" i="16"/>
  <c r="T34" i="16"/>
  <c r="T35" i="16"/>
  <c r="T36" i="16"/>
  <c r="T37" i="16"/>
  <c r="T38" i="16"/>
  <c r="T39" i="16"/>
  <c r="T40" i="16"/>
  <c r="T41" i="16"/>
  <c r="T42" i="16"/>
  <c r="T43" i="16"/>
  <c r="T44" i="16"/>
  <c r="T45" i="16"/>
  <c r="T46" i="16"/>
  <c r="T47" i="16"/>
  <c r="T48" i="16"/>
  <c r="T49" i="16"/>
  <c r="T50" i="16"/>
  <c r="T51" i="16"/>
  <c r="T52" i="16"/>
  <c r="T53" i="16"/>
  <c r="T54" i="16"/>
  <c r="T55" i="16"/>
  <c r="T56" i="16"/>
  <c r="T57" i="16"/>
  <c r="T58" i="16"/>
  <c r="T59" i="16"/>
  <c r="T60" i="16"/>
  <c r="T61" i="16"/>
  <c r="T62" i="16"/>
  <c r="T63" i="16"/>
  <c r="T6" i="16"/>
  <c r="AF64" i="16" l="1"/>
  <c r="Y6" i="17"/>
  <c r="Y7" i="17"/>
  <c r="Y8" i="17"/>
  <c r="Y9" i="17"/>
  <c r="Y10" i="17"/>
  <c r="Y11" i="17"/>
  <c r="Y12" i="17"/>
  <c r="Y13" i="17"/>
  <c r="Y14" i="17"/>
  <c r="Y15" i="17"/>
  <c r="Y16" i="17"/>
  <c r="Y17" i="17"/>
  <c r="Y18" i="17"/>
  <c r="Y19" i="17"/>
  <c r="Y20" i="17"/>
  <c r="Y21" i="17"/>
  <c r="Y22" i="17"/>
  <c r="Y23" i="17"/>
  <c r="Y24" i="17"/>
  <c r="Y25" i="17"/>
  <c r="Y26" i="17"/>
  <c r="Y27" i="17"/>
  <c r="Y28" i="17"/>
  <c r="Y29" i="17"/>
  <c r="Y30" i="17"/>
  <c r="Y31" i="17"/>
  <c r="Y32" i="17"/>
  <c r="Y33" i="17"/>
  <c r="Y34" i="17"/>
  <c r="Y35" i="17"/>
  <c r="Y36" i="17"/>
  <c r="Y37" i="17"/>
  <c r="Y38" i="17"/>
  <c r="Y39" i="17"/>
  <c r="Y40" i="17"/>
  <c r="Y41" i="17"/>
  <c r="Y42" i="17"/>
  <c r="Y43" i="17"/>
  <c r="Y44" i="17"/>
  <c r="Y45" i="17"/>
  <c r="Y46" i="17"/>
  <c r="Y47" i="17"/>
  <c r="Y48" i="17"/>
  <c r="Y49" i="17"/>
  <c r="Y50" i="17"/>
  <c r="Y51" i="17"/>
  <c r="Y52" i="17"/>
  <c r="Y53" i="17"/>
  <c r="Y54" i="17"/>
  <c r="Y55" i="17"/>
  <c r="Y56" i="17"/>
  <c r="Y57" i="17"/>
  <c r="Y58" i="17"/>
  <c r="Y59" i="17"/>
  <c r="Y60" i="17"/>
  <c r="Y61" i="17"/>
  <c r="Y62" i="17"/>
  <c r="Y63" i="17"/>
  <c r="Y5" i="17"/>
  <c r="X6" i="17"/>
  <c r="X7" i="17"/>
  <c r="X8" i="17"/>
  <c r="X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59" i="17"/>
  <c r="X60" i="17"/>
  <c r="X61" i="17"/>
  <c r="X62" i="17"/>
  <c r="X63" i="17"/>
  <c r="W6" i="17"/>
  <c r="W7" i="17"/>
  <c r="W8" i="17"/>
  <c r="W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W59" i="17"/>
  <c r="W60" i="17"/>
  <c r="W61" i="17"/>
  <c r="W62" i="17"/>
  <c r="W63" i="17"/>
  <c r="X5" i="17"/>
  <c r="W5" i="17"/>
  <c r="X64" i="17" l="1"/>
  <c r="W64" i="17"/>
  <c r="Y64" i="17"/>
  <c r="I65" i="16" l="1"/>
  <c r="F64" i="16" l="1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" i="16"/>
  <c r="E65" i="16" l="1"/>
  <c r="D65" i="16"/>
  <c r="D68" i="16" s="1"/>
  <c r="C65" i="16"/>
  <c r="C68" i="16" s="1"/>
  <c r="F65" i="16" l="1"/>
  <c r="H65" i="16"/>
  <c r="AE65" i="16"/>
  <c r="C6" i="17" l="1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5" i="17"/>
  <c r="J65" i="16"/>
  <c r="R65" i="16" l="1"/>
  <c r="AM71" i="16" l="1"/>
  <c r="AL71" i="16"/>
  <c r="AN71" i="16" l="1"/>
  <c r="AK71" i="16"/>
  <c r="T6" i="17" l="1"/>
  <c r="T7" i="17"/>
  <c r="T8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T43" i="17"/>
  <c r="T44" i="17"/>
  <c r="T45" i="17"/>
  <c r="T46" i="17"/>
  <c r="T47" i="17"/>
  <c r="T48" i="17"/>
  <c r="T49" i="17"/>
  <c r="T50" i="17"/>
  <c r="T51" i="17"/>
  <c r="T52" i="17"/>
  <c r="T53" i="17"/>
  <c r="T54" i="17"/>
  <c r="T55" i="17"/>
  <c r="T56" i="17"/>
  <c r="T57" i="17"/>
  <c r="T58" i="17"/>
  <c r="T59" i="17"/>
  <c r="T60" i="17"/>
  <c r="T61" i="17"/>
  <c r="T62" i="17"/>
  <c r="T63" i="17"/>
  <c r="T5" i="17"/>
  <c r="K65" i="16"/>
  <c r="AC6" i="17"/>
  <c r="AC50" i="17"/>
  <c r="AO6" i="16" l="1"/>
  <c r="L6" i="16"/>
  <c r="V6" i="16"/>
  <c r="V8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V23" i="16"/>
  <c r="V24" i="16"/>
  <c r="V25" i="16"/>
  <c r="V26" i="16"/>
  <c r="V27" i="16"/>
  <c r="V28" i="16"/>
  <c r="V29" i="16"/>
  <c r="V30" i="16"/>
  <c r="V31" i="16"/>
  <c r="V32" i="16"/>
  <c r="V33" i="16"/>
  <c r="V34" i="16"/>
  <c r="V35" i="16"/>
  <c r="V36" i="16"/>
  <c r="V37" i="16"/>
  <c r="V38" i="16"/>
  <c r="V39" i="16"/>
  <c r="V40" i="16"/>
  <c r="V41" i="16"/>
  <c r="V42" i="16"/>
  <c r="V43" i="16"/>
  <c r="V44" i="16"/>
  <c r="V45" i="16"/>
  <c r="V46" i="16"/>
  <c r="V47" i="16"/>
  <c r="V48" i="16"/>
  <c r="V49" i="16"/>
  <c r="V50" i="16"/>
  <c r="V52" i="16"/>
  <c r="V53" i="16"/>
  <c r="V54" i="16"/>
  <c r="V55" i="16"/>
  <c r="V56" i="16"/>
  <c r="V57" i="16"/>
  <c r="V58" i="16"/>
  <c r="V59" i="16"/>
  <c r="V60" i="16"/>
  <c r="V61" i="16"/>
  <c r="V62" i="16"/>
  <c r="V63" i="16"/>
  <c r="V64" i="16"/>
  <c r="AF65" i="16" l="1"/>
  <c r="AF68" i="16" s="1"/>
  <c r="Q27" i="17" l="1"/>
  <c r="AJ64" i="17" l="1"/>
  <c r="L7" i="16" l="1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W7" i="16" l="1"/>
  <c r="AO7" i="16"/>
  <c r="AO8" i="16"/>
  <c r="G68" i="16" l="1"/>
  <c r="P65" i="16"/>
  <c r="P68" i="16" s="1"/>
  <c r="W51" i="16"/>
  <c r="U6" i="17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5" i="17"/>
  <c r="E63" i="17"/>
  <c r="G63" i="17" s="1"/>
  <c r="E6" i="17"/>
  <c r="G6" i="17" s="1"/>
  <c r="E7" i="17"/>
  <c r="G7" i="17" s="1"/>
  <c r="E8" i="17"/>
  <c r="G8" i="17" s="1"/>
  <c r="E9" i="17"/>
  <c r="G9" i="17" s="1"/>
  <c r="E10" i="17"/>
  <c r="G10" i="17" s="1"/>
  <c r="E11" i="17"/>
  <c r="G11" i="17" s="1"/>
  <c r="E12" i="17"/>
  <c r="G12" i="17" s="1"/>
  <c r="E13" i="17"/>
  <c r="G13" i="17" s="1"/>
  <c r="E14" i="17"/>
  <c r="G14" i="17" s="1"/>
  <c r="E15" i="17"/>
  <c r="G15" i="17" s="1"/>
  <c r="E16" i="17"/>
  <c r="G16" i="17" s="1"/>
  <c r="E17" i="17"/>
  <c r="G17" i="17" s="1"/>
  <c r="E18" i="17"/>
  <c r="G18" i="17" s="1"/>
  <c r="E19" i="17"/>
  <c r="G19" i="17" s="1"/>
  <c r="E20" i="17"/>
  <c r="G20" i="17" s="1"/>
  <c r="E21" i="17"/>
  <c r="G21" i="17" s="1"/>
  <c r="E22" i="17"/>
  <c r="G22" i="17" s="1"/>
  <c r="E23" i="17"/>
  <c r="G23" i="17" s="1"/>
  <c r="E24" i="17"/>
  <c r="G24" i="17" s="1"/>
  <c r="E25" i="17"/>
  <c r="G25" i="17" s="1"/>
  <c r="E26" i="17"/>
  <c r="G26" i="17" s="1"/>
  <c r="E27" i="17"/>
  <c r="G27" i="17" s="1"/>
  <c r="E28" i="17"/>
  <c r="G28" i="17" s="1"/>
  <c r="E29" i="17"/>
  <c r="G29" i="17" s="1"/>
  <c r="E30" i="17"/>
  <c r="G30" i="17" s="1"/>
  <c r="E31" i="17"/>
  <c r="G31" i="17" s="1"/>
  <c r="E32" i="17"/>
  <c r="G32" i="17" s="1"/>
  <c r="E33" i="17"/>
  <c r="G33" i="17" s="1"/>
  <c r="E34" i="17"/>
  <c r="G34" i="17" s="1"/>
  <c r="E35" i="17"/>
  <c r="G35" i="17" s="1"/>
  <c r="E36" i="17"/>
  <c r="G36" i="17" s="1"/>
  <c r="E37" i="17"/>
  <c r="G37" i="17" s="1"/>
  <c r="E38" i="17"/>
  <c r="G38" i="17" s="1"/>
  <c r="E39" i="17"/>
  <c r="G39" i="17" s="1"/>
  <c r="E40" i="17"/>
  <c r="G40" i="17" s="1"/>
  <c r="E41" i="17"/>
  <c r="G41" i="17" s="1"/>
  <c r="E42" i="17"/>
  <c r="G42" i="17" s="1"/>
  <c r="E43" i="17"/>
  <c r="G43" i="17" s="1"/>
  <c r="E44" i="17"/>
  <c r="G44" i="17" s="1"/>
  <c r="E45" i="17"/>
  <c r="G45" i="17" s="1"/>
  <c r="E46" i="17"/>
  <c r="G46" i="17" s="1"/>
  <c r="E47" i="17"/>
  <c r="G47" i="17" s="1"/>
  <c r="E48" i="17"/>
  <c r="G48" i="17" s="1"/>
  <c r="E49" i="17"/>
  <c r="G49" i="17" s="1"/>
  <c r="E50" i="17"/>
  <c r="G50" i="17" s="1"/>
  <c r="E51" i="17"/>
  <c r="G51" i="17" s="1"/>
  <c r="E52" i="17"/>
  <c r="G52" i="17" s="1"/>
  <c r="E53" i="17"/>
  <c r="G53" i="17" s="1"/>
  <c r="E54" i="17"/>
  <c r="G54" i="17" s="1"/>
  <c r="E55" i="17"/>
  <c r="G55" i="17" s="1"/>
  <c r="E56" i="17"/>
  <c r="G56" i="17" s="1"/>
  <c r="E57" i="17"/>
  <c r="G57" i="17" s="1"/>
  <c r="E58" i="17"/>
  <c r="G58" i="17" s="1"/>
  <c r="E59" i="17"/>
  <c r="G59" i="17" s="1"/>
  <c r="E60" i="17"/>
  <c r="G60" i="17" s="1"/>
  <c r="E61" i="17"/>
  <c r="G61" i="17" s="1"/>
  <c r="E62" i="17"/>
  <c r="G62" i="17" s="1"/>
  <c r="E5" i="17"/>
  <c r="G5" i="17" s="1"/>
  <c r="O65" i="16"/>
  <c r="AL65" i="16"/>
  <c r="AM65" i="16"/>
  <c r="AE68" i="16"/>
  <c r="AG64" i="17"/>
  <c r="Q63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5" i="17"/>
  <c r="Q56" i="17"/>
  <c r="Q57" i="17"/>
  <c r="Q58" i="17"/>
  <c r="Q59" i="17"/>
  <c r="Q60" i="17"/>
  <c r="Q61" i="17"/>
  <c r="Q62" i="17"/>
  <c r="Q5" i="17"/>
  <c r="H68" i="16"/>
  <c r="K6" i="17"/>
  <c r="K7" i="17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K55" i="17"/>
  <c r="K56" i="17"/>
  <c r="K57" i="17"/>
  <c r="K58" i="17"/>
  <c r="K59" i="17"/>
  <c r="K60" i="17"/>
  <c r="K61" i="17"/>
  <c r="K62" i="17"/>
  <c r="K63" i="17"/>
  <c r="K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5" i="17"/>
  <c r="V64" i="17"/>
  <c r="S64" i="17"/>
  <c r="R64" i="17"/>
  <c r="M64" i="17"/>
  <c r="L64" i="17"/>
  <c r="I64" i="17"/>
  <c r="AN65" i="16"/>
  <c r="AK65" i="16"/>
  <c r="AJ65" i="16"/>
  <c r="AJ68" i="16" s="1"/>
  <c r="Z65" i="16"/>
  <c r="Z68" i="16" s="1"/>
  <c r="Y65" i="16"/>
  <c r="Y68" i="16" s="1"/>
  <c r="Q65" i="16"/>
  <c r="Q68" i="16" s="1"/>
  <c r="N65" i="16"/>
  <c r="N68" i="16" s="1"/>
  <c r="F68" i="16"/>
  <c r="AO64" i="16"/>
  <c r="AO63" i="16"/>
  <c r="AO62" i="16"/>
  <c r="AO61" i="16"/>
  <c r="AO60" i="16"/>
  <c r="AO59" i="16"/>
  <c r="AO58" i="16"/>
  <c r="AO57" i="16"/>
  <c r="AO56" i="16"/>
  <c r="AO55" i="16"/>
  <c r="AO54" i="16"/>
  <c r="AO53" i="16"/>
  <c r="AO52" i="16"/>
  <c r="AO51" i="16"/>
  <c r="AO50" i="16"/>
  <c r="AO49" i="16"/>
  <c r="AO48" i="16"/>
  <c r="AO47" i="16"/>
  <c r="AO46" i="16"/>
  <c r="AO45" i="16"/>
  <c r="AO44" i="16"/>
  <c r="AO43" i="16"/>
  <c r="AO42" i="16"/>
  <c r="AO41" i="16"/>
  <c r="AO40" i="16"/>
  <c r="AO39" i="16"/>
  <c r="AO38" i="16"/>
  <c r="AO37" i="16"/>
  <c r="AO36" i="16"/>
  <c r="AO35" i="16"/>
  <c r="AO34" i="16"/>
  <c r="AO33" i="16"/>
  <c r="AO32" i="16"/>
  <c r="AO31" i="16"/>
  <c r="AO30" i="16"/>
  <c r="AO29" i="16"/>
  <c r="AO28" i="16"/>
  <c r="AO27" i="16"/>
  <c r="AO26" i="16"/>
  <c r="AO25" i="16"/>
  <c r="AO24" i="16"/>
  <c r="X65" i="16"/>
  <c r="X68" i="16" s="1"/>
  <c r="AO23" i="16"/>
  <c r="AO22" i="16"/>
  <c r="AO21" i="16"/>
  <c r="AO20" i="16"/>
  <c r="AO19" i="16"/>
  <c r="AO18" i="16"/>
  <c r="AO17" i="16"/>
  <c r="AO16" i="16"/>
  <c r="AO15" i="16"/>
  <c r="AO14" i="16"/>
  <c r="AO13" i="16"/>
  <c r="AO12" i="16"/>
  <c r="AO11" i="16"/>
  <c r="AO10" i="16"/>
  <c r="AO9" i="16"/>
  <c r="AK68" i="16" l="1"/>
  <c r="O68" i="16"/>
  <c r="AN68" i="16"/>
  <c r="AM68" i="16"/>
  <c r="AL68" i="16"/>
  <c r="N47" i="17"/>
  <c r="N58" i="17"/>
  <c r="N42" i="17"/>
  <c r="N18" i="17"/>
  <c r="N62" i="17"/>
  <c r="N46" i="17"/>
  <c r="N38" i="17"/>
  <c r="N30" i="17"/>
  <c r="N22" i="17"/>
  <c r="N14" i="17"/>
  <c r="N6" i="17"/>
  <c r="N19" i="17"/>
  <c r="N34" i="17"/>
  <c r="N11" i="17"/>
  <c r="N26" i="17"/>
  <c r="N10" i="17"/>
  <c r="N40" i="17"/>
  <c r="N63" i="17"/>
  <c r="N55" i="17"/>
  <c r="N31" i="17"/>
  <c r="N23" i="17"/>
  <c r="N15" i="17"/>
  <c r="N7" i="17"/>
  <c r="N59" i="17"/>
  <c r="N51" i="17"/>
  <c r="N43" i="17"/>
  <c r="N35" i="17"/>
  <c r="N27" i="17"/>
  <c r="T65" i="16"/>
  <c r="T68" i="16" s="1"/>
  <c r="N5" i="17"/>
  <c r="N61" i="17"/>
  <c r="N53" i="17"/>
  <c r="N45" i="17"/>
  <c r="N37" i="17"/>
  <c r="N29" i="17"/>
  <c r="N21" i="17"/>
  <c r="N13" i="17"/>
  <c r="N60" i="17"/>
  <c r="N52" i="17"/>
  <c r="N44" i="17"/>
  <c r="N36" i="17"/>
  <c r="N28" i="17"/>
  <c r="N49" i="17"/>
  <c r="P49" i="17" s="1"/>
  <c r="N41" i="17"/>
  <c r="P41" i="17" s="1"/>
  <c r="N17" i="17"/>
  <c r="P17" i="17" s="1"/>
  <c r="N56" i="17"/>
  <c r="N48" i="17"/>
  <c r="AO65" i="16"/>
  <c r="AO68" i="16" s="1"/>
  <c r="N32" i="17"/>
  <c r="E64" i="17"/>
  <c r="P47" i="17"/>
  <c r="Z47" i="17" s="1"/>
  <c r="T64" i="17"/>
  <c r="U64" i="17"/>
  <c r="N25" i="17"/>
  <c r="P25" i="17" s="1"/>
  <c r="N57" i="17"/>
  <c r="P57" i="17" s="1"/>
  <c r="J64" i="17"/>
  <c r="N50" i="17"/>
  <c r="N9" i="17"/>
  <c r="P9" i="17" s="1"/>
  <c r="N24" i="17"/>
  <c r="N16" i="17"/>
  <c r="N8" i="17"/>
  <c r="Q64" i="17"/>
  <c r="N39" i="17"/>
  <c r="N54" i="17"/>
  <c r="N33" i="17"/>
  <c r="P33" i="17" s="1"/>
  <c r="N20" i="17"/>
  <c r="N12" i="17"/>
  <c r="C64" i="17"/>
  <c r="K64" i="17"/>
  <c r="P48" i="17" l="1"/>
  <c r="Z48" i="17" s="1"/>
  <c r="P40" i="17"/>
  <c r="Z40" i="17" s="1"/>
  <c r="P16" i="17"/>
  <c r="Z16" i="17" s="1"/>
  <c r="P6" i="17"/>
  <c r="Z6" i="17" s="1"/>
  <c r="AB6" i="17" s="1"/>
  <c r="P24" i="17"/>
  <c r="Z24" i="17" s="1"/>
  <c r="P32" i="17"/>
  <c r="Z32" i="17" s="1"/>
  <c r="P42" i="17"/>
  <c r="Z42" i="17" s="1"/>
  <c r="P58" i="17"/>
  <c r="Z58" i="17" s="1"/>
  <c r="P23" i="17"/>
  <c r="Z23" i="17" s="1"/>
  <c r="P56" i="17"/>
  <c r="Z56" i="17" s="1"/>
  <c r="P11" i="17"/>
  <c r="Z11" i="17" s="1"/>
  <c r="P55" i="17"/>
  <c r="Z55" i="17" s="1"/>
  <c r="P54" i="17"/>
  <c r="Z54" i="17" s="1"/>
  <c r="P18" i="17"/>
  <c r="Z18" i="17" s="1"/>
  <c r="P19" i="17"/>
  <c r="Z19" i="17" s="1"/>
  <c r="P20" i="17"/>
  <c r="Z20" i="17" s="1"/>
  <c r="P46" i="17"/>
  <c r="Z46" i="17" s="1"/>
  <c r="P62" i="17"/>
  <c r="Z62" i="17" s="1"/>
  <c r="P14" i="17"/>
  <c r="Z14" i="17" s="1"/>
  <c r="P30" i="17"/>
  <c r="Z30" i="17" s="1"/>
  <c r="P22" i="17"/>
  <c r="Z22" i="17" s="1"/>
  <c r="P38" i="17"/>
  <c r="Z38" i="17" s="1"/>
  <c r="P34" i="17"/>
  <c r="Z34" i="17" s="1"/>
  <c r="P63" i="17"/>
  <c r="Z63" i="17" s="1"/>
  <c r="P26" i="17"/>
  <c r="Z26" i="17" s="1"/>
  <c r="P36" i="17"/>
  <c r="Z36" i="17" s="1"/>
  <c r="P44" i="17"/>
  <c r="Z44" i="17" s="1"/>
  <c r="P5" i="17"/>
  <c r="Z5" i="17" s="1"/>
  <c r="P31" i="17"/>
  <c r="Z31" i="17" s="1"/>
  <c r="P10" i="17"/>
  <c r="Z10" i="17" s="1"/>
  <c r="P52" i="17"/>
  <c r="Z52" i="17" s="1"/>
  <c r="P29" i="17"/>
  <c r="Z29" i="17" s="1"/>
  <c r="P28" i="17"/>
  <c r="Z28" i="17" s="1"/>
  <c r="P12" i="17"/>
  <c r="Z12" i="17" s="1"/>
  <c r="P27" i="17"/>
  <c r="Z27" i="17" s="1"/>
  <c r="P59" i="17"/>
  <c r="Z59" i="17" s="1"/>
  <c r="P60" i="17"/>
  <c r="Z60" i="17" s="1"/>
  <c r="P51" i="17"/>
  <c r="Z51" i="17" s="1"/>
  <c r="P15" i="17"/>
  <c r="Z15" i="17" s="1"/>
  <c r="P43" i="17"/>
  <c r="P45" i="17"/>
  <c r="Z45" i="17" s="1"/>
  <c r="P53" i="17"/>
  <c r="Z53" i="17" s="1"/>
  <c r="P35" i="17"/>
  <c r="P61" i="17"/>
  <c r="P7" i="17"/>
  <c r="Z7" i="17" s="1"/>
  <c r="P37" i="17"/>
  <c r="Z37" i="17" s="1"/>
  <c r="Z49" i="17"/>
  <c r="Z9" i="17"/>
  <c r="Z25" i="17"/>
  <c r="P21" i="17"/>
  <c r="Z41" i="17"/>
  <c r="Z57" i="17"/>
  <c r="Z33" i="17"/>
  <c r="Z17" i="17"/>
  <c r="P13" i="17"/>
  <c r="P39" i="17"/>
  <c r="P50" i="17"/>
  <c r="L65" i="16"/>
  <c r="L68" i="16" s="1"/>
  <c r="G64" i="17"/>
  <c r="N64" i="17"/>
  <c r="P8" i="17"/>
  <c r="V7" i="16" l="1"/>
  <c r="AA7" i="16" s="1"/>
  <c r="AA64" i="17"/>
  <c r="Z43" i="17"/>
  <c r="Z61" i="17"/>
  <c r="Z35" i="17"/>
  <c r="Z21" i="17"/>
  <c r="P64" i="17"/>
  <c r="Z8" i="17"/>
  <c r="Z13" i="17"/>
  <c r="Z50" i="17"/>
  <c r="AB50" i="17" s="1"/>
  <c r="AD63" i="17" s="1"/>
  <c r="AE63" i="17" s="1"/>
  <c r="Z39" i="17"/>
  <c r="AE6" i="17"/>
  <c r="AH6" i="17" s="1"/>
  <c r="AC7" i="16" l="1"/>
  <c r="V51" i="16"/>
  <c r="AA51" i="16" s="1"/>
  <c r="Z64" i="17"/>
  <c r="AC61" i="17" s="1"/>
  <c r="AD61" i="17" s="1"/>
  <c r="AB64" i="17"/>
  <c r="AE50" i="17"/>
  <c r="AH50" i="17" s="1"/>
  <c r="AH7" i="16" l="1"/>
  <c r="AQ7" i="16" s="1"/>
  <c r="AC51" i="16"/>
  <c r="AC43" i="17"/>
  <c r="AD43" i="17" s="1"/>
  <c r="W44" i="16" s="1"/>
  <c r="AA44" i="16" s="1"/>
  <c r="AC44" i="16" s="1"/>
  <c r="AH44" i="16" s="1"/>
  <c r="V65" i="16"/>
  <c r="V68" i="16" s="1"/>
  <c r="AC35" i="17"/>
  <c r="AD35" i="17" s="1"/>
  <c r="AE35" i="17" s="1"/>
  <c r="AH35" i="17" s="1"/>
  <c r="AC48" i="17"/>
  <c r="AD48" i="17" s="1"/>
  <c r="AE48" i="17" s="1"/>
  <c r="AH48" i="17" s="1"/>
  <c r="AC47" i="17"/>
  <c r="AD47" i="17" s="1"/>
  <c r="W48" i="16" s="1"/>
  <c r="AA48" i="16" s="1"/>
  <c r="AC48" i="16" s="1"/>
  <c r="AH48" i="16" s="1"/>
  <c r="AC42" i="17"/>
  <c r="AD42" i="17" s="1"/>
  <c r="W43" i="16" s="1"/>
  <c r="AA43" i="16" s="1"/>
  <c r="AC43" i="16" s="1"/>
  <c r="AH43" i="16" s="1"/>
  <c r="AC10" i="17"/>
  <c r="AD10" i="17" s="1"/>
  <c r="AE10" i="17" s="1"/>
  <c r="AH10" i="17" s="1"/>
  <c r="AC17" i="17"/>
  <c r="AD17" i="17" s="1"/>
  <c r="W18" i="16" s="1"/>
  <c r="AA18" i="16" s="1"/>
  <c r="AC18" i="16" s="1"/>
  <c r="AH18" i="16" s="1"/>
  <c r="AC12" i="17"/>
  <c r="AD12" i="17" s="1"/>
  <c r="W13" i="16" s="1"/>
  <c r="AA13" i="16" s="1"/>
  <c r="AC13" i="16" s="1"/>
  <c r="AH13" i="16" s="1"/>
  <c r="AC23" i="17"/>
  <c r="AD23" i="17" s="1"/>
  <c r="W24" i="16" s="1"/>
  <c r="AA24" i="16" s="1"/>
  <c r="AC24" i="16" s="1"/>
  <c r="AH24" i="16" s="1"/>
  <c r="AC20" i="17"/>
  <c r="AD20" i="17" s="1"/>
  <c r="AE20" i="17" s="1"/>
  <c r="AH20" i="17" s="1"/>
  <c r="AC27" i="17"/>
  <c r="AD27" i="17" s="1"/>
  <c r="W28" i="16" s="1"/>
  <c r="AA28" i="16" s="1"/>
  <c r="AC28" i="16" s="1"/>
  <c r="AH28" i="16" s="1"/>
  <c r="AC62" i="17"/>
  <c r="AD62" i="17" s="1"/>
  <c r="W63" i="16" s="1"/>
  <c r="AA63" i="16" s="1"/>
  <c r="AC63" i="16" s="1"/>
  <c r="AH63" i="16" s="1"/>
  <c r="AC49" i="17"/>
  <c r="AD49" i="17" s="1"/>
  <c r="AE49" i="17" s="1"/>
  <c r="AH49" i="17" s="1"/>
  <c r="AC38" i="17"/>
  <c r="AD38" i="17" s="1"/>
  <c r="AE38" i="17" s="1"/>
  <c r="AH38" i="17" s="1"/>
  <c r="AC57" i="17"/>
  <c r="AD57" i="17" s="1"/>
  <c r="AE57" i="17" s="1"/>
  <c r="AH57" i="17" s="1"/>
  <c r="AC41" i="17"/>
  <c r="AD41" i="17" s="1"/>
  <c r="AE41" i="17" s="1"/>
  <c r="AC36" i="17"/>
  <c r="AD36" i="17" s="1"/>
  <c r="AE36" i="17" s="1"/>
  <c r="AH36" i="17" s="1"/>
  <c r="AC40" i="17"/>
  <c r="AD40" i="17" s="1"/>
  <c r="W41" i="16" s="1"/>
  <c r="AA41" i="16" s="1"/>
  <c r="AC41" i="16" s="1"/>
  <c r="AH41" i="16" s="1"/>
  <c r="AC58" i="17"/>
  <c r="AD58" i="17" s="1"/>
  <c r="W59" i="16" s="1"/>
  <c r="AA59" i="16" s="1"/>
  <c r="AC59" i="16" s="1"/>
  <c r="AH59" i="16" s="1"/>
  <c r="AC59" i="17"/>
  <c r="AD59" i="17" s="1"/>
  <c r="W60" i="16" s="1"/>
  <c r="AA60" i="16" s="1"/>
  <c r="AC32" i="17"/>
  <c r="AD32" i="17" s="1"/>
  <c r="W33" i="16" s="1"/>
  <c r="AA33" i="16" s="1"/>
  <c r="AC33" i="16" s="1"/>
  <c r="AH33" i="16" s="1"/>
  <c r="AC15" i="17"/>
  <c r="AD15" i="17" s="1"/>
  <c r="W16" i="16" s="1"/>
  <c r="AA16" i="16" s="1"/>
  <c r="AC16" i="16" s="1"/>
  <c r="AH16" i="16" s="1"/>
  <c r="AC18" i="17"/>
  <c r="AD18" i="17" s="1"/>
  <c r="W19" i="16" s="1"/>
  <c r="AA19" i="16" s="1"/>
  <c r="AC19" i="16" s="1"/>
  <c r="AH19" i="16" s="1"/>
  <c r="AC52" i="17"/>
  <c r="AD52" i="17" s="1"/>
  <c r="W53" i="16" s="1"/>
  <c r="AA53" i="16" s="1"/>
  <c r="AC53" i="16" s="1"/>
  <c r="AH53" i="16" s="1"/>
  <c r="AC7" i="17"/>
  <c r="AD7" i="17" s="1"/>
  <c r="W8" i="16" s="1"/>
  <c r="AA8" i="16" s="1"/>
  <c r="AC8" i="16" s="1"/>
  <c r="AH8" i="16" s="1"/>
  <c r="AC5" i="17"/>
  <c r="AD5" i="17" s="1"/>
  <c r="AC44" i="17"/>
  <c r="AD44" i="17" s="1"/>
  <c r="AE44" i="17" s="1"/>
  <c r="AH44" i="17" s="1"/>
  <c r="AC56" i="17"/>
  <c r="AD56" i="17" s="1"/>
  <c r="W57" i="16" s="1"/>
  <c r="AA57" i="16" s="1"/>
  <c r="AC57" i="16" s="1"/>
  <c r="AH57" i="16" s="1"/>
  <c r="AC45" i="17"/>
  <c r="AD45" i="17" s="1"/>
  <c r="W46" i="16" s="1"/>
  <c r="AA46" i="16" s="1"/>
  <c r="AC46" i="16" s="1"/>
  <c r="AH46" i="16" s="1"/>
  <c r="AC34" i="17"/>
  <c r="AD34" i="17" s="1"/>
  <c r="W35" i="16" s="1"/>
  <c r="AA35" i="16" s="1"/>
  <c r="AC35" i="16" s="1"/>
  <c r="AH35" i="16" s="1"/>
  <c r="AC60" i="17"/>
  <c r="AD60" i="17" s="1"/>
  <c r="AE60" i="17" s="1"/>
  <c r="AH60" i="17" s="1"/>
  <c r="AC30" i="17"/>
  <c r="AD30" i="17" s="1"/>
  <c r="W31" i="16" s="1"/>
  <c r="AA31" i="16" s="1"/>
  <c r="AC31" i="16" s="1"/>
  <c r="AH31" i="16" s="1"/>
  <c r="AC14" i="17"/>
  <c r="AD14" i="17" s="1"/>
  <c r="W15" i="16" s="1"/>
  <c r="AA15" i="16" s="1"/>
  <c r="AC15" i="16" s="1"/>
  <c r="AH15" i="16" s="1"/>
  <c r="AC25" i="17"/>
  <c r="AD25" i="17" s="1"/>
  <c r="AE25" i="17" s="1"/>
  <c r="AH25" i="17" s="1"/>
  <c r="AC19" i="17"/>
  <c r="AD19" i="17" s="1"/>
  <c r="AE19" i="17" s="1"/>
  <c r="AH19" i="17" s="1"/>
  <c r="AC31" i="17"/>
  <c r="AD31" i="17" s="1"/>
  <c r="AE31" i="17" s="1"/>
  <c r="AH31" i="17" s="1"/>
  <c r="AC55" i="17"/>
  <c r="AD55" i="17" s="1"/>
  <c r="AE55" i="17" s="1"/>
  <c r="AH55" i="17" s="1"/>
  <c r="AC16" i="17"/>
  <c r="AD16" i="17" s="1"/>
  <c r="W17" i="16" s="1"/>
  <c r="AA17" i="16" s="1"/>
  <c r="AC17" i="16" s="1"/>
  <c r="AH17" i="16" s="1"/>
  <c r="AC28" i="17"/>
  <c r="AD28" i="17" s="1"/>
  <c r="W29" i="16" s="1"/>
  <c r="AA29" i="16" s="1"/>
  <c r="AC29" i="16" s="1"/>
  <c r="AH29" i="16" s="1"/>
  <c r="AC37" i="17"/>
  <c r="AD37" i="17" s="1"/>
  <c r="W38" i="16" s="1"/>
  <c r="AA38" i="16" s="1"/>
  <c r="AC38" i="16" s="1"/>
  <c r="AH38" i="16" s="1"/>
  <c r="AC22" i="17"/>
  <c r="AD22" i="17" s="1"/>
  <c r="AE22" i="17" s="1"/>
  <c r="AH22" i="17" s="1"/>
  <c r="AC11" i="17"/>
  <c r="AD11" i="17" s="1"/>
  <c r="AE11" i="17" s="1"/>
  <c r="AH11" i="17" s="1"/>
  <c r="AC24" i="17"/>
  <c r="AD24" i="17" s="1"/>
  <c r="W25" i="16" s="1"/>
  <c r="AA25" i="16" s="1"/>
  <c r="AC25" i="16" s="1"/>
  <c r="AH25" i="16" s="1"/>
  <c r="AC26" i="17"/>
  <c r="AD26" i="17" s="1"/>
  <c r="AE26" i="17" s="1"/>
  <c r="AH26" i="17" s="1"/>
  <c r="AC9" i="17"/>
  <c r="AD9" i="17" s="1"/>
  <c r="AE9" i="17" s="1"/>
  <c r="AH9" i="17" s="1"/>
  <c r="AC51" i="17"/>
  <c r="AD51" i="17" s="1"/>
  <c r="W52" i="16" s="1"/>
  <c r="AA52" i="16" s="1"/>
  <c r="AC52" i="16" s="1"/>
  <c r="AH52" i="16" s="1"/>
  <c r="AC54" i="17"/>
  <c r="AD54" i="17" s="1"/>
  <c r="W55" i="16" s="1"/>
  <c r="AA55" i="16" s="1"/>
  <c r="AC55" i="16" s="1"/>
  <c r="AH55" i="16" s="1"/>
  <c r="AC33" i="17"/>
  <c r="AD33" i="17" s="1"/>
  <c r="AE33" i="17" s="1"/>
  <c r="AH33" i="17" s="1"/>
  <c r="AC53" i="17"/>
  <c r="AD53" i="17" s="1"/>
  <c r="AE53" i="17" s="1"/>
  <c r="AH53" i="17" s="1"/>
  <c r="AC46" i="17"/>
  <c r="AD46" i="17" s="1"/>
  <c r="W47" i="16" s="1"/>
  <c r="AA47" i="16" s="1"/>
  <c r="AC47" i="16" s="1"/>
  <c r="AH47" i="16" s="1"/>
  <c r="AC29" i="17"/>
  <c r="AD29" i="17" s="1"/>
  <c r="AE29" i="17" s="1"/>
  <c r="AH29" i="17" s="1"/>
  <c r="AC39" i="17"/>
  <c r="AD39" i="17" s="1"/>
  <c r="W40" i="16" s="1"/>
  <c r="AA40" i="16" s="1"/>
  <c r="AC40" i="16" s="1"/>
  <c r="AH40" i="16" s="1"/>
  <c r="AC13" i="17"/>
  <c r="AD13" i="17" s="1"/>
  <c r="W14" i="16" s="1"/>
  <c r="AA14" i="16" s="1"/>
  <c r="AC14" i="16" s="1"/>
  <c r="AH14" i="16" s="1"/>
  <c r="AC21" i="17"/>
  <c r="AD21" i="17" s="1"/>
  <c r="AE21" i="17" s="1"/>
  <c r="AH21" i="17" s="1"/>
  <c r="AC8" i="17"/>
  <c r="AD8" i="17" s="1"/>
  <c r="AE8" i="17" s="1"/>
  <c r="AH8" i="17" s="1"/>
  <c r="W62" i="16"/>
  <c r="AA62" i="16" s="1"/>
  <c r="AC62" i="16" s="1"/>
  <c r="AH62" i="16" s="1"/>
  <c r="W64" i="16"/>
  <c r="AA64" i="16" s="1"/>
  <c r="AC64" i="16" s="1"/>
  <c r="AH64" i="16" s="1"/>
  <c r="AH51" i="16" l="1"/>
  <c r="AQ51" i="16" s="1"/>
  <c r="AC60" i="16"/>
  <c r="W42" i="16"/>
  <c r="AA42" i="16" s="1"/>
  <c r="AE5" i="17"/>
  <c r="AH5" i="17" s="1"/>
  <c r="W27" i="16"/>
  <c r="AA27" i="16" s="1"/>
  <c r="AC27" i="16" s="1"/>
  <c r="AH27" i="16" s="1"/>
  <c r="AE32" i="17"/>
  <c r="AH32" i="17" s="1"/>
  <c r="AE56" i="17"/>
  <c r="AH56" i="17" s="1"/>
  <c r="AE45" i="17"/>
  <c r="AH45" i="17" s="1"/>
  <c r="W58" i="16"/>
  <c r="AA58" i="16" s="1"/>
  <c r="AC58" i="16" s="1"/>
  <c r="AH58" i="16" s="1"/>
  <c r="W49" i="16"/>
  <c r="AA49" i="16" s="1"/>
  <c r="AC49" i="16" s="1"/>
  <c r="AH49" i="16" s="1"/>
  <c r="W10" i="16"/>
  <c r="AA10" i="16" s="1"/>
  <c r="AC10" i="16" s="1"/>
  <c r="AH10" i="16" s="1"/>
  <c r="AE24" i="17"/>
  <c r="AH24" i="17" s="1"/>
  <c r="W30" i="16"/>
  <c r="AA30" i="16" s="1"/>
  <c r="AC30" i="16" s="1"/>
  <c r="AH30" i="16" s="1"/>
  <c r="W54" i="16"/>
  <c r="AA54" i="16" s="1"/>
  <c r="AC54" i="16" s="1"/>
  <c r="AH54" i="16" s="1"/>
  <c r="AE40" i="17"/>
  <c r="AH40" i="17" s="1"/>
  <c r="W6" i="16"/>
  <c r="AA6" i="16" s="1"/>
  <c r="AC6" i="16" s="1"/>
  <c r="AH6" i="16" s="1"/>
  <c r="W37" i="16"/>
  <c r="AA37" i="16" s="1"/>
  <c r="AC37" i="16" s="1"/>
  <c r="AH37" i="16" s="1"/>
  <c r="W21" i="16"/>
  <c r="AA21" i="16" s="1"/>
  <c r="AC21" i="16" s="1"/>
  <c r="AH21" i="16" s="1"/>
  <c r="AE54" i="17"/>
  <c r="AH54" i="17" s="1"/>
  <c r="AE13" i="17"/>
  <c r="AH13" i="17" s="1"/>
  <c r="AH41" i="17"/>
  <c r="W56" i="16"/>
  <c r="AA56" i="16" s="1"/>
  <c r="AC56" i="16" s="1"/>
  <c r="AH56" i="16" s="1"/>
  <c r="AE18" i="17"/>
  <c r="AH18" i="17" s="1"/>
  <c r="AE14" i="17"/>
  <c r="AH14" i="17" s="1"/>
  <c r="AE39" i="17"/>
  <c r="AH39" i="17" s="1"/>
  <c r="AE59" i="17"/>
  <c r="AH59" i="17" s="1"/>
  <c r="AQ64" i="16"/>
  <c r="W9" i="16"/>
  <c r="AA9" i="16" s="1"/>
  <c r="AC9" i="16" s="1"/>
  <c r="AH9" i="16" s="1"/>
  <c r="AE7" i="17"/>
  <c r="AH7" i="17" s="1"/>
  <c r="AE52" i="17"/>
  <c r="AH52" i="17" s="1"/>
  <c r="W23" i="16"/>
  <c r="AA23" i="16" s="1"/>
  <c r="AC23" i="16" s="1"/>
  <c r="AH23" i="16" s="1"/>
  <c r="AE30" i="17"/>
  <c r="AH30" i="17" s="1"/>
  <c r="AE58" i="17"/>
  <c r="AH58" i="17" s="1"/>
  <c r="AE46" i="17"/>
  <c r="AH46" i="17" s="1"/>
  <c r="AE47" i="17"/>
  <c r="AH47" i="17" s="1"/>
  <c r="AE37" i="17"/>
  <c r="AH37" i="17" s="1"/>
  <c r="AQ43" i="16"/>
  <c r="AQ33" i="16"/>
  <c r="AQ17" i="16"/>
  <c r="AQ15" i="16"/>
  <c r="AQ44" i="16"/>
  <c r="AQ25" i="16"/>
  <c r="AQ19" i="16"/>
  <c r="AQ55" i="16"/>
  <c r="AQ46" i="16"/>
  <c r="AQ16" i="16"/>
  <c r="AQ18" i="16"/>
  <c r="AQ40" i="16"/>
  <c r="AQ57" i="16"/>
  <c r="AQ53" i="16"/>
  <c r="AQ28" i="16"/>
  <c r="AQ14" i="16"/>
  <c r="AQ35" i="16"/>
  <c r="AQ52" i="16"/>
  <c r="AQ48" i="16"/>
  <c r="AQ41" i="16"/>
  <c r="AQ47" i="16"/>
  <c r="AQ38" i="16"/>
  <c r="AQ13" i="16"/>
  <c r="AQ63" i="16"/>
  <c r="AQ24" i="16"/>
  <c r="AQ8" i="16"/>
  <c r="AQ29" i="16"/>
  <c r="AQ62" i="16"/>
  <c r="AQ31" i="16"/>
  <c r="AE34" i="17"/>
  <c r="AH34" i="17" s="1"/>
  <c r="AE27" i="17"/>
  <c r="AH27" i="17" s="1"/>
  <c r="W34" i="16"/>
  <c r="AA34" i="16" s="1"/>
  <c r="AC34" i="16" s="1"/>
  <c r="AH34" i="16" s="1"/>
  <c r="W20" i="16"/>
  <c r="AA20" i="16" s="1"/>
  <c r="AC20" i="16" s="1"/>
  <c r="AH20" i="16" s="1"/>
  <c r="AE23" i="17"/>
  <c r="AH23" i="17" s="1"/>
  <c r="W11" i="16"/>
  <c r="AA11" i="16" s="1"/>
  <c r="AC11" i="16" s="1"/>
  <c r="AH11" i="16" s="1"/>
  <c r="W26" i="16"/>
  <c r="AA26" i="16" s="1"/>
  <c r="AC26" i="16" s="1"/>
  <c r="AH26" i="16" s="1"/>
  <c r="AE28" i="17"/>
  <c r="AH28" i="17" s="1"/>
  <c r="AE12" i="17"/>
  <c r="AH12" i="17" s="1"/>
  <c r="W45" i="16"/>
  <c r="AA45" i="16" s="1"/>
  <c r="AC45" i="16" s="1"/>
  <c r="AH45" i="16" s="1"/>
  <c r="AE62" i="17"/>
  <c r="AH62" i="17" s="1"/>
  <c r="AE51" i="17"/>
  <c r="AH51" i="17" s="1"/>
  <c r="AE61" i="17"/>
  <c r="AH61" i="17" s="1"/>
  <c r="AE43" i="17"/>
  <c r="AH43" i="17" s="1"/>
  <c r="AE16" i="17"/>
  <c r="AH16" i="17" s="1"/>
  <c r="W32" i="16"/>
  <c r="AA32" i="16" s="1"/>
  <c r="AC32" i="16" s="1"/>
  <c r="AH32" i="16" s="1"/>
  <c r="W36" i="16"/>
  <c r="AA36" i="16" s="1"/>
  <c r="AC36" i="16" s="1"/>
  <c r="AH36" i="16" s="1"/>
  <c r="AE15" i="17"/>
  <c r="AH15" i="17" s="1"/>
  <c r="AC64" i="17"/>
  <c r="AE42" i="17"/>
  <c r="AH42" i="17" s="1"/>
  <c r="W61" i="16"/>
  <c r="AA61" i="16" s="1"/>
  <c r="AC61" i="16" s="1"/>
  <c r="AH61" i="16" s="1"/>
  <c r="W39" i="16"/>
  <c r="AA39" i="16" s="1"/>
  <c r="AC39" i="16" s="1"/>
  <c r="AH39" i="16" s="1"/>
  <c r="W50" i="16"/>
  <c r="AA50" i="16" s="1"/>
  <c r="AC50" i="16" s="1"/>
  <c r="AH50" i="16" s="1"/>
  <c r="W12" i="16"/>
  <c r="AA12" i="16" s="1"/>
  <c r="AC12" i="16" s="1"/>
  <c r="AH12" i="16" s="1"/>
  <c r="AE17" i="17"/>
  <c r="AH17" i="17" s="1"/>
  <c r="W22" i="16"/>
  <c r="AA22" i="16" s="1"/>
  <c r="AC22" i="16" s="1"/>
  <c r="AH22" i="16" s="1"/>
  <c r="AD64" i="17"/>
  <c r="AH60" i="16" l="1"/>
  <c r="AQ60" i="16" s="1"/>
  <c r="AC42" i="16"/>
  <c r="AQ10" i="16"/>
  <c r="AQ21" i="16"/>
  <c r="AQ49" i="16"/>
  <c r="AQ37" i="16"/>
  <c r="AQ58" i="16"/>
  <c r="AQ6" i="16"/>
  <c r="AQ9" i="16"/>
  <c r="AQ23" i="16"/>
  <c r="AQ56" i="16"/>
  <c r="AQ54" i="16"/>
  <c r="AQ30" i="16"/>
  <c r="AQ27" i="16"/>
  <c r="AQ59" i="16"/>
  <c r="AQ45" i="16"/>
  <c r="AQ36" i="16"/>
  <c r="AQ12" i="16"/>
  <c r="AQ50" i="16"/>
  <c r="AQ26" i="16"/>
  <c r="AQ32" i="16"/>
  <c r="AQ39" i="16"/>
  <c r="AQ11" i="16"/>
  <c r="AQ34" i="16"/>
  <c r="AQ22" i="16"/>
  <c r="AQ61" i="16"/>
  <c r="AQ20" i="16"/>
  <c r="W65" i="16"/>
  <c r="W68" i="16" s="1"/>
  <c r="AE64" i="17"/>
  <c r="AH64" i="17" s="1"/>
  <c r="AH42" i="16" l="1"/>
  <c r="AQ42" i="16" s="1"/>
  <c r="AA65" i="16"/>
  <c r="AA68" i="16" s="1"/>
  <c r="AC65" i="16" l="1"/>
  <c r="AC68" i="16" s="1"/>
  <c r="AH65" i="16" l="1"/>
  <c r="AH68" i="16" s="1"/>
  <c r="AQ65" i="16"/>
  <c r="AQ68" i="16" l="1"/>
</calcChain>
</file>

<file path=xl/sharedStrings.xml><?xml version="1.0" encoding="utf-8"?>
<sst xmlns="http://schemas.openxmlformats.org/spreadsheetml/2006/main" count="278" uniqueCount="188">
  <si>
    <t>Self-Help</t>
  </si>
  <si>
    <t>Court</t>
  </si>
  <si>
    <t>A</t>
  </si>
  <si>
    <t>B</t>
  </si>
  <si>
    <t>C</t>
  </si>
  <si>
    <t>D</t>
  </si>
  <si>
    <t>E</t>
  </si>
  <si>
    <t>F</t>
  </si>
  <si>
    <t>G</t>
  </si>
  <si>
    <t>H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</si>
  <si>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</si>
  <si>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</si>
  <si>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</si>
  <si>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</si>
  <si>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</si>
  <si>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</si>
  <si>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</si>
  <si>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</si>
  <si>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</si>
  <si>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</si>
  <si>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</si>
  <si>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</si>
  <si>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</si>
  <si>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</si>
  <si>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</si>
  <si>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</si>
  <si>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</si>
  <si>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</si>
  <si>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</si>
  <si>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</si>
  <si>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</si>
  <si>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</si>
  <si>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</si>
  <si>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</si>
  <si>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</si>
  <si>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</si>
  <si>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</si>
  <si>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</si>
  <si>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</si>
  <si>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</si>
  <si>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</si>
  <si>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</si>
  <si>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</si>
  <si>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</si>
  <si>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</si>
  <si>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</si>
  <si>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</si>
  <si>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</si>
  <si>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</si>
  <si>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</si>
  <si>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</si>
  <si>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</si>
  <si>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</si>
  <si>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</si>
  <si>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</si>
  <si>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</si>
  <si>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</si>
  <si>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</si>
  <si>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</si>
  <si>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</si>
  <si>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</si>
  <si>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</si>
  <si>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</si>
  <si>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</si>
  <si>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</si>
  <si>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</si>
  <si>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</si>
  <si>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</si>
  <si>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Total</t>
  </si>
  <si>
    <t>M</t>
  </si>
  <si>
    <t>Automated Recordkeeping &amp; Micrographics</t>
  </si>
  <si>
    <t>2% Automation Replacement</t>
  </si>
  <si>
    <t>J</t>
  </si>
  <si>
    <t>L</t>
  </si>
  <si>
    <t>N</t>
  </si>
  <si>
    <t>P</t>
  </si>
  <si>
    <t>R</t>
  </si>
  <si>
    <t>Fiscal Neutral
Cost Change</t>
  </si>
  <si>
    <t>Fiscal Neutral Offset</t>
  </si>
  <si>
    <t>Change in Revenue Collected</t>
  </si>
  <si>
    <t>Fiscal Neutral Cost Change</t>
  </si>
  <si>
    <t>Telephonic Appearances</t>
  </si>
  <si>
    <t>Q</t>
  </si>
  <si>
    <t>General Fund Employee Benefits</t>
  </si>
  <si>
    <t>Applied 
Funding
Floor</t>
  </si>
  <si>
    <t>Floor
Allocation
Adjustment</t>
  </si>
  <si>
    <t>O</t>
  </si>
  <si>
    <t>V</t>
  </si>
  <si>
    <t>X</t>
  </si>
  <si>
    <t>AA</t>
  </si>
  <si>
    <t>W O R K L O A D  A L L O C A T I O N  A D J U S T M E N T S</t>
  </si>
  <si>
    <t>W O R K L O A D  F O R M U L A</t>
  </si>
  <si>
    <t>Workload Formula Percentage</t>
  </si>
  <si>
    <t>Revenue Collected</t>
  </si>
  <si>
    <t>Unallocated</t>
  </si>
  <si>
    <t>Current 
Methodology</t>
  </si>
  <si>
    <t>Total Base Allocation Adjustments</t>
  </si>
  <si>
    <t>GL 812110</t>
  </si>
  <si>
    <t>GL 816111</t>
  </si>
  <si>
    <t>GL 812167</t>
  </si>
  <si>
    <t>GL 832010</t>
  </si>
  <si>
    <t>GL 832012</t>
  </si>
  <si>
    <t>Security Base 
Adjustment</t>
  </si>
  <si>
    <t>OTHER ONE-TIME TCTF ALLOCATIONS</t>
  </si>
  <si>
    <r>
      <t>All Other Applicable Revenue Sources</t>
    </r>
    <r>
      <rPr>
        <b/>
        <vertAlign val="superscript"/>
        <sz val="11"/>
        <color theme="1"/>
        <rFont val="Calibri"/>
        <family val="2"/>
      </rPr>
      <t>1</t>
    </r>
  </si>
  <si>
    <t>Total 
One-Time 
Base Allocations</t>
  </si>
  <si>
    <t>Criminal 
Justice Realignment</t>
  </si>
  <si>
    <t>Total
Ongoing Allocations</t>
  </si>
  <si>
    <t>Reduction 
for SJO Conversion
(Annualization)</t>
  </si>
  <si>
    <t>2% 
Automation Replacement</t>
  </si>
  <si>
    <t>Reduction 
for SJO Conversion</t>
  </si>
  <si>
    <r>
      <t xml:space="preserve">SJO 
Adjustment </t>
    </r>
    <r>
      <rPr>
        <b/>
        <sz val="10"/>
        <color theme="1"/>
        <rFont val="Calibri"/>
        <family val="2"/>
      </rPr>
      <t>(Change from 
Prior Year)</t>
    </r>
  </si>
  <si>
    <t>GL 834010</t>
  </si>
  <si>
    <t>CIP
Ongoing
Benefits</t>
  </si>
  <si>
    <t>Court
Reporters
SB 170
Funding</t>
  </si>
  <si>
    <t>Increased
Transcript Rates
SB 170
Funding</t>
  </si>
  <si>
    <t>Difference</t>
  </si>
  <si>
    <t>Criminal 
Justice
Realignment</t>
  </si>
  <si>
    <t>General Fund Pretrial 
Funding
(Ongoing)</t>
  </si>
  <si>
    <r>
      <t xml:space="preserve">Automated Recordkeeping 
&amp; Micrographics
</t>
    </r>
    <r>
      <rPr>
        <b/>
        <sz val="10"/>
        <color theme="1"/>
        <rFont val="Calibri"/>
        <family val="2"/>
      </rPr>
      <t>(Change from
Prior Year)</t>
    </r>
  </si>
  <si>
    <t>Total
Workload Formula Related Adjustments</t>
  </si>
  <si>
    <t>Subordinate Judicial 
Officer (SJO) Adjustment</t>
  </si>
  <si>
    <t>Total 
Non-Base Allocations</t>
  </si>
  <si>
    <t>Court Interpreters Program (CIP)
Allocation</t>
  </si>
  <si>
    <t>W</t>
  </si>
  <si>
    <t>Total Base 
Allocation</t>
  </si>
  <si>
    <t>F O R  D I S P L A Y  O N L Y</t>
  </si>
  <si>
    <t>U</t>
  </si>
  <si>
    <t>Z</t>
  </si>
  <si>
    <t>Floor 
Reduction 
Allocation
(TBD)</t>
  </si>
  <si>
    <t>K</t>
  </si>
  <si>
    <t>Supplemental
Funding
($5m Reserve)
Replenishment</t>
  </si>
  <si>
    <t>CARE
Act
Funding</t>
  </si>
  <si>
    <t>Percentage
Share of 
Adjustment</t>
  </si>
  <si>
    <t>T</t>
  </si>
  <si>
    <t>General Ledger (GL) 812110</t>
  </si>
  <si>
    <t>D (A-B+C)</t>
  </si>
  <si>
    <t>C (A+B)</t>
  </si>
  <si>
    <t>S</t>
  </si>
  <si>
    <t>AB</t>
  </si>
  <si>
    <t>AC</t>
  </si>
  <si>
    <t>AD</t>
  </si>
  <si>
    <t>Proposed Reallocation
(Fiscal Neutral)</t>
  </si>
  <si>
    <t>Funding
Reallocated
from Courts
Contributing
to Equity
(second year
of no
"new money")</t>
  </si>
  <si>
    <t>Funding
Reallocated
to Courts
Receiving an
Equity Adjustment
(second year
of no
"new money")</t>
  </si>
  <si>
    <t>Proposed
Inflationary
Adjustment</t>
  </si>
  <si>
    <t>I (E:H)</t>
  </si>
  <si>
    <t>One-Time Reduction for Fund Balance Above the 3% Cap</t>
  </si>
  <si>
    <t>Dependency Counsel 
Allocation
($186.7m with Reserve)</t>
  </si>
  <si>
    <t>I (D:H)</t>
  </si>
  <si>
    <t>J (C+I)</t>
  </si>
  <si>
    <t>T (J:S)</t>
  </si>
  <si>
    <t>Y (T+V+X)</t>
  </si>
  <si>
    <t>AA (Y/Z)</t>
  </si>
  <si>
    <t>FY 2024-25
Ending
Trial Court
Trust Fund
(TCTF)
Ongoing Base 
Allocation</t>
  </si>
  <si>
    <t>FY 2024-25 ONGOING BASE ADJUSTMENTS</t>
  </si>
  <si>
    <t xml:space="preserve">FY 2024-25
Initial
Reduction of
$96.982 million
</t>
  </si>
  <si>
    <t>FY 2024-25
Adjusted
Ending TCTF
Ongoing Base
Allocation</t>
  </si>
  <si>
    <t>FY 2025-26 ONGOING BASE ALLOCATIONS</t>
  </si>
  <si>
    <t>FY 2025-26
Inflationary Adjustment
Funding
of $40m
(1.6 Percent)</t>
  </si>
  <si>
    <r>
      <t>FY 2025-26
Non-Interpreter Benefit Cost Change
Funding</t>
    </r>
    <r>
      <rPr>
        <b/>
        <vertAlign val="superscript"/>
        <sz val="11"/>
        <rFont val="Calibri"/>
        <family val="2"/>
      </rPr>
      <t>1</t>
    </r>
  </si>
  <si>
    <t>FY 2025-26 BASE ALLOCATION ADJUSTMENTS</t>
  </si>
  <si>
    <t>FY 2025-26
Total TCTF
Base
Allocation</t>
  </si>
  <si>
    <t>FY 2025-26 OTHER NON-TCTF BASE ALLOCATIONS</t>
  </si>
  <si>
    <t>FY 2025-26
Total
Base
Allocation</t>
  </si>
  <si>
    <t>FY 2025-26 NON-BASE ALLOCATIONS</t>
  </si>
  <si>
    <t>FY 2025-26
Trial Court
Allocation</t>
  </si>
  <si>
    <t>FY 2024-25
Adjusted
Ending
Trial Court
Trust Fund
(TCTF) Ongoing Base 
Allocation</t>
  </si>
  <si>
    <t>FY 2024-25 NON-BASE ADJUSTMENTS USED TO CALCULATE WORKLOAD ALLOCATION</t>
  </si>
  <si>
    <t>FY 2024-25 BASE ADJUSTMENTS USED TO 
CALCULATE WORKLOAD ALLOCATION</t>
  </si>
  <si>
    <t>FY 2025-26
Beginning
Workload
Allocation</t>
  </si>
  <si>
    <r>
      <t xml:space="preserve">FY 2025-26
Workload 
Allocation 
</t>
    </r>
    <r>
      <rPr>
        <b/>
        <sz val="10"/>
        <color theme="1"/>
        <rFont val="Calibri"/>
        <family val="2"/>
      </rPr>
      <t>(Prior to Implementing Funding Floor)</t>
    </r>
  </si>
  <si>
    <t>FY 2025-26 Workload Funding Floor Adjustment</t>
  </si>
  <si>
    <t xml:space="preserve">FY 2025-26
Final Workload
Allocation </t>
  </si>
  <si>
    <t>FY 2025-26
Workload Formula</t>
  </si>
  <si>
    <t>FY 2025-26 Civil Assessment Backfill 
Debt 
Obligations</t>
  </si>
  <si>
    <t xml:space="preserve">
FY 2024-25
Revised
Reduction of
$55.642 million
after
$41.34 million Restoration
</t>
  </si>
  <si>
    <t>Adjustment
Allocation</t>
  </si>
  <si>
    <t>SB 549</t>
  </si>
  <si>
    <t>P (J:O)</t>
  </si>
  <si>
    <t>Y</t>
  </si>
  <si>
    <t>Z (W+X+Y)</t>
  </si>
  <si>
    <t>AE</t>
  </si>
  <si>
    <t>AF (AA:AE)</t>
  </si>
  <si>
    <t>AG (Z+AF)</t>
  </si>
  <si>
    <t>V (Q:U)</t>
  </si>
  <si>
    <t>W (D+I+P+V)</t>
  </si>
  <si>
    <t>FY 2025-26
Non-Interpreter Benefit Cost Change
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</si>
</sst>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vertAlign val="superscript"/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rgb="FFDBD600"/>
      <name val="Calibri"/>
      <family val="2"/>
    </font>
    <font>
      <b/>
      <sz val="11"/>
      <color theme="8" tint="-0.249977111117893"/>
      <name val="Calibri"/>
      <family val="2"/>
    </font>
    <font>
      <sz val="8"/>
      <name val="Calibri"/>
      <family val="2"/>
      <scheme val="minor"/>
    </font>
    <font>
      <sz val="9"/>
      <name val="Calibri"/>
      <family val="2"/>
    </font>
    <font>
      <b/>
      <vertAlign val="superscript"/>
      <sz val="11"/>
      <name val="Calibri"/>
      <family val="2"/>
    </font>
    <font>
      <i/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theme="0"/>
      <name val="Calibri"/>
      <family val="2"/>
    </font>
    <font>
      <sz val="9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E4D6"/>
        <bgColor indexed="64"/>
      </patternFill>
    </fill>
    <fill>
      <patternFill patternType="solid">
        <fgColor rgb="FFF2E4D6"/>
        <bgColor auto="1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7" tint="0.79998168889431442"/>
        <bgColor auto="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37" fontId="4" fillId="0" borderId="0" xfId="4" applyNumberFormat="1" applyFont="1" applyAlignment="1">
      <alignment vertical="center"/>
    </xf>
    <xf numFmtId="0" fontId="8" fillId="6" borderId="1" xfId="4" applyFont="1" applyFill="1" applyBorder="1" applyAlignment="1">
      <alignment horizontal="center" vertical="center"/>
    </xf>
    <xf numFmtId="0" fontId="8" fillId="6" borderId="1" xfId="4" applyFont="1" applyFill="1" applyBorder="1" applyAlignment="1">
      <alignment horizontal="center" vertical="center" wrapText="1"/>
    </xf>
    <xf numFmtId="0" fontId="8" fillId="0" borderId="0" xfId="4" applyFont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41" fontId="3" fillId="0" borderId="1" xfId="5" applyNumberFormat="1" applyFont="1" applyBorder="1" applyAlignment="1">
      <alignment vertical="center"/>
    </xf>
    <xf numFmtId="41" fontId="6" fillId="0" borderId="0" xfId="4" applyNumberFormat="1" applyFont="1" applyAlignment="1">
      <alignment vertical="center"/>
    </xf>
    <xf numFmtId="41" fontId="6" fillId="0" borderId="1" xfId="4" applyNumberFormat="1" applyFont="1" applyBorder="1" applyAlignment="1">
      <alignment vertical="center"/>
    </xf>
    <xf numFmtId="41" fontId="9" fillId="0" borderId="1" xfId="5" applyNumberFormat="1" applyFont="1" applyBorder="1" applyAlignment="1">
      <alignment vertical="center"/>
    </xf>
    <xf numFmtId="41" fontId="9" fillId="0" borderId="1" xfId="5" applyNumberFormat="1" applyFont="1" applyFill="1" applyBorder="1" applyAlignment="1">
      <alignment vertical="center"/>
    </xf>
    <xf numFmtId="41" fontId="3" fillId="0" borderId="0" xfId="5" applyNumberFormat="1" applyFont="1" applyFill="1" applyBorder="1" applyAlignment="1">
      <alignment vertical="center"/>
    </xf>
    <xf numFmtId="41" fontId="4" fillId="0" borderId="0" xfId="4" applyNumberFormat="1" applyFont="1" applyAlignment="1">
      <alignment vertical="center"/>
    </xf>
    <xf numFmtId="0" fontId="6" fillId="0" borderId="0" xfId="4" applyFont="1" applyAlignment="1">
      <alignment horizontal="right" vertical="center"/>
    </xf>
    <xf numFmtId="41" fontId="3" fillId="7" borderId="10" xfId="5" applyNumberFormat="1" applyFont="1" applyFill="1" applyBorder="1" applyAlignment="1">
      <alignment vertical="center"/>
    </xf>
    <xf numFmtId="41" fontId="6" fillId="7" borderId="11" xfId="4" applyNumberFormat="1" applyFont="1" applyFill="1" applyBorder="1" applyAlignment="1">
      <alignment vertical="center"/>
    </xf>
    <xf numFmtId="41" fontId="3" fillId="7" borderId="11" xfId="5" applyNumberFormat="1" applyFont="1" applyFill="1" applyBorder="1" applyAlignment="1">
      <alignment vertical="center"/>
    </xf>
    <xf numFmtId="41" fontId="3" fillId="7" borderId="11" xfId="4" applyNumberFormat="1" applyFont="1" applyFill="1" applyBorder="1" applyAlignment="1">
      <alignment vertical="center"/>
    </xf>
    <xf numFmtId="0" fontId="3" fillId="0" borderId="12" xfId="4" applyFont="1" applyBorder="1" applyAlignment="1">
      <alignment horizontal="center" vertical="center" wrapText="1"/>
    </xf>
    <xf numFmtId="41" fontId="3" fillId="0" borderId="1" xfId="5" applyNumberFormat="1" applyFont="1" applyFill="1" applyBorder="1" applyAlignment="1">
      <alignment vertical="center"/>
    </xf>
    <xf numFmtId="10" fontId="9" fillId="0" borderId="1" xfId="5" applyNumberFormat="1" applyFont="1" applyFill="1" applyBorder="1" applyAlignment="1">
      <alignment horizontal="center" vertical="center"/>
    </xf>
    <xf numFmtId="10" fontId="3" fillId="7" borderId="11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9" borderId="1" xfId="4" applyFont="1" applyFill="1" applyBorder="1" applyAlignment="1">
      <alignment horizontal="center" vertical="center" wrapText="1"/>
    </xf>
    <xf numFmtId="0" fontId="8" fillId="6" borderId="0" xfId="4" applyFont="1" applyFill="1" applyAlignment="1">
      <alignment horizontal="center" vertical="center"/>
    </xf>
    <xf numFmtId="0" fontId="8" fillId="6" borderId="7" xfId="4" applyFont="1" applyFill="1" applyBorder="1" applyAlignment="1">
      <alignment horizontal="center" vertical="center" wrapText="1"/>
    </xf>
    <xf numFmtId="0" fontId="8" fillId="6" borderId="4" xfId="4" applyFont="1" applyFill="1" applyBorder="1" applyAlignment="1">
      <alignment horizontal="center" vertical="center" wrapText="1"/>
    </xf>
    <xf numFmtId="0" fontId="4" fillId="0" borderId="0" xfId="4" applyFont="1" applyAlignment="1">
      <alignment horizontal="right" vertical="center"/>
    </xf>
    <xf numFmtId="0" fontId="13" fillId="0" borderId="0" xfId="4" applyFont="1" applyAlignment="1">
      <alignment horizontal="right" vertical="center"/>
    </xf>
    <xf numFmtId="41" fontId="13" fillId="0" borderId="0" xfId="4" applyNumberFormat="1" applyFont="1" applyAlignment="1">
      <alignment vertical="center"/>
    </xf>
    <xf numFmtId="41" fontId="6" fillId="7" borderId="0" xfId="4" applyNumberFormat="1" applyFont="1" applyFill="1" applyAlignment="1">
      <alignment vertical="center"/>
    </xf>
    <xf numFmtId="0" fontId="3" fillId="3" borderId="1" xfId="4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15" fillId="0" borderId="0" xfId="4" applyFont="1" applyAlignment="1">
      <alignment vertical="center"/>
    </xf>
    <xf numFmtId="41" fontId="15" fillId="0" borderId="0" xfId="4" applyNumberFormat="1" applyFont="1" applyAlignment="1">
      <alignment vertical="center"/>
    </xf>
    <xf numFmtId="0" fontId="15" fillId="0" borderId="0" xfId="4" applyFont="1" applyAlignment="1">
      <alignment horizontal="right" vertical="center"/>
    </xf>
    <xf numFmtId="43" fontId="4" fillId="0" borderId="0" xfId="4" applyNumberFormat="1" applyFont="1" applyAlignment="1">
      <alignment vertical="center"/>
    </xf>
    <xf numFmtId="164" fontId="4" fillId="0" borderId="0" xfId="4" applyNumberFormat="1" applyFont="1" applyAlignment="1">
      <alignment vertical="center"/>
    </xf>
    <xf numFmtId="10" fontId="3" fillId="7" borderId="11" xfId="5" applyNumberFormat="1" applyFont="1" applyFill="1" applyBorder="1" applyAlignment="1">
      <alignment vertical="center"/>
    </xf>
    <xf numFmtId="10" fontId="3" fillId="0" borderId="1" xfId="5" applyNumberFormat="1" applyFont="1" applyBorder="1" applyAlignment="1">
      <alignment vertical="center"/>
    </xf>
    <xf numFmtId="0" fontId="3" fillId="10" borderId="1" xfId="4" applyFont="1" applyFill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 wrapText="1"/>
    </xf>
    <xf numFmtId="164" fontId="18" fillId="0" borderId="0" xfId="4" applyNumberFormat="1" applyFont="1" applyAlignment="1">
      <alignment vertical="center"/>
    </xf>
    <xf numFmtId="0" fontId="18" fillId="0" borderId="0" xfId="4" applyFont="1" applyAlignment="1">
      <alignment horizontal="right" vertical="center"/>
    </xf>
    <xf numFmtId="0" fontId="18" fillId="0" borderId="0" xfId="4" applyFont="1" applyAlignment="1">
      <alignment vertical="center"/>
    </xf>
    <xf numFmtId="41" fontId="18" fillId="0" borderId="0" xfId="4" applyNumberFormat="1" applyFont="1" applyAlignment="1">
      <alignment horizontal="center" vertical="center"/>
    </xf>
    <xf numFmtId="41" fontId="18" fillId="0" borderId="0" xfId="4" applyNumberFormat="1" applyFont="1" applyAlignment="1">
      <alignment vertical="center"/>
    </xf>
    <xf numFmtId="0" fontId="6" fillId="5" borderId="2" xfId="4" applyFont="1" applyFill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41" fontId="19" fillId="0" borderId="0" xfId="4" applyNumberFormat="1" applyFont="1" applyAlignment="1">
      <alignment vertical="center"/>
    </xf>
    <xf numFmtId="164" fontId="18" fillId="0" borderId="0" xfId="10" applyNumberFormat="1" applyFont="1" applyFill="1" applyAlignment="1">
      <alignment vertical="center"/>
    </xf>
    <xf numFmtId="0" fontId="8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" fillId="4" borderId="4" xfId="4" applyFont="1" applyFill="1" applyBorder="1" applyAlignment="1">
      <alignment horizontal="center" vertical="center"/>
    </xf>
    <xf numFmtId="0" fontId="3" fillId="4" borderId="7" xfId="4" applyFont="1" applyFill="1" applyBorder="1" applyAlignment="1">
      <alignment horizontal="center" vertical="center"/>
    </xf>
    <xf numFmtId="0" fontId="3" fillId="4" borderId="6" xfId="4" applyFont="1" applyFill="1" applyBorder="1" applyAlignment="1">
      <alignment horizontal="center" vertical="center"/>
    </xf>
    <xf numFmtId="0" fontId="6" fillId="10" borderId="1" xfId="4" applyFont="1" applyFill="1" applyBorder="1" applyAlignment="1">
      <alignment horizontal="center" vertical="center" wrapText="1"/>
    </xf>
    <xf numFmtId="0" fontId="6" fillId="12" borderId="2" xfId="4" applyFont="1" applyFill="1" applyBorder="1" applyAlignment="1">
      <alignment horizontal="center" vertical="center" wrapText="1"/>
    </xf>
    <xf numFmtId="0" fontId="6" fillId="12" borderId="8" xfId="4" applyFont="1" applyFill="1" applyBorder="1" applyAlignment="1">
      <alignment horizontal="center" vertical="center" wrapText="1"/>
    </xf>
    <xf numFmtId="0" fontId="6" fillId="12" borderId="3" xfId="4" applyFont="1" applyFill="1" applyBorder="1" applyAlignment="1">
      <alignment horizontal="center" vertical="center" wrapText="1"/>
    </xf>
    <xf numFmtId="0" fontId="6" fillId="15" borderId="4" xfId="4" applyFont="1" applyFill="1" applyBorder="1" applyAlignment="1">
      <alignment horizontal="center" vertical="center" wrapText="1"/>
    </xf>
    <xf numFmtId="0" fontId="6" fillId="15" borderId="6" xfId="4" applyFont="1" applyFill="1" applyBorder="1" applyAlignment="1">
      <alignment horizontal="center" vertical="center" wrapText="1"/>
    </xf>
    <xf numFmtId="0" fontId="6" fillId="15" borderId="1" xfId="4" applyFont="1" applyFill="1" applyBorder="1" applyAlignment="1">
      <alignment horizontal="center" vertical="center" wrapText="1"/>
    </xf>
    <xf numFmtId="0" fontId="6" fillId="10" borderId="4" xfId="4" applyFont="1" applyFill="1" applyBorder="1" applyAlignment="1">
      <alignment horizontal="center" vertical="center" wrapText="1"/>
    </xf>
    <xf numFmtId="0" fontId="6" fillId="10" borderId="6" xfId="4" applyFont="1" applyFill="1" applyBorder="1" applyAlignment="1">
      <alignment horizontal="center" vertical="center" wrapText="1"/>
    </xf>
    <xf numFmtId="0" fontId="6" fillId="10" borderId="2" xfId="4" applyFont="1" applyFill="1" applyBorder="1" applyAlignment="1">
      <alignment horizontal="center" vertical="center" wrapText="1"/>
    </xf>
    <xf numFmtId="0" fontId="6" fillId="10" borderId="3" xfId="4" applyFont="1" applyFill="1" applyBorder="1" applyAlignment="1">
      <alignment horizontal="center" vertical="center" wrapText="1"/>
    </xf>
    <xf numFmtId="0" fontId="3" fillId="14" borderId="4" xfId="4" applyFont="1" applyFill="1" applyBorder="1" applyAlignment="1">
      <alignment horizontal="center" vertical="center" wrapText="1"/>
    </xf>
    <xf numFmtId="0" fontId="3" fillId="14" borderId="6" xfId="4" applyFont="1" applyFill="1" applyBorder="1" applyAlignment="1">
      <alignment horizontal="center" vertical="center" wrapText="1"/>
    </xf>
    <xf numFmtId="0" fontId="3" fillId="10" borderId="1" xfId="4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 wrapText="1"/>
    </xf>
    <xf numFmtId="0" fontId="3" fillId="13" borderId="1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/>
    </xf>
    <xf numFmtId="0" fontId="6" fillId="13" borderId="8" xfId="4" applyFont="1" applyFill="1" applyBorder="1" applyAlignment="1">
      <alignment horizontal="center" vertical="center"/>
    </xf>
    <xf numFmtId="0" fontId="6" fillId="13" borderId="3" xfId="4" applyFont="1" applyFill="1" applyBorder="1" applyAlignment="1">
      <alignment horizontal="center" vertical="center"/>
    </xf>
    <xf numFmtId="0" fontId="3" fillId="14" borderId="1" xfId="4" applyFont="1" applyFill="1" applyBorder="1" applyAlignment="1">
      <alignment horizontal="center" vertical="center" wrapText="1"/>
    </xf>
    <xf numFmtId="0" fontId="6" fillId="12" borderId="1" xfId="4" applyFont="1" applyFill="1" applyBorder="1" applyAlignment="1">
      <alignment horizontal="center" vertical="center" wrapText="1"/>
    </xf>
    <xf numFmtId="0" fontId="6" fillId="13" borderId="4" xfId="4" applyFont="1" applyFill="1" applyBorder="1" applyAlignment="1">
      <alignment horizontal="center" vertical="center" wrapText="1"/>
    </xf>
    <xf numFmtId="0" fontId="6" fillId="13" borderId="6" xfId="4" applyFont="1" applyFill="1" applyBorder="1" applyAlignment="1">
      <alignment horizontal="center" vertical="center" wrapText="1"/>
    </xf>
    <xf numFmtId="0" fontId="6" fillId="13" borderId="2" xfId="4" applyFont="1" applyFill="1" applyBorder="1" applyAlignment="1">
      <alignment horizontal="center" vertical="center" wrapText="1"/>
    </xf>
    <xf numFmtId="0" fontId="6" fillId="13" borderId="8" xfId="4" applyFont="1" applyFill="1" applyBorder="1" applyAlignment="1">
      <alignment horizontal="center" vertical="center" wrapText="1"/>
    </xf>
    <xf numFmtId="0" fontId="6" fillId="13" borderId="3" xfId="4" applyFont="1" applyFill="1" applyBorder="1" applyAlignment="1">
      <alignment horizontal="center" vertical="center" wrapText="1"/>
    </xf>
    <xf numFmtId="0" fontId="6" fillId="13" borderId="1" xfId="4" applyFont="1" applyFill="1" applyBorder="1" applyAlignment="1">
      <alignment horizontal="center" vertical="center" wrapText="1"/>
    </xf>
    <xf numFmtId="0" fontId="3" fillId="16" borderId="4" xfId="4" applyFont="1" applyFill="1" applyBorder="1" applyAlignment="1">
      <alignment horizontal="center" vertical="center" wrapText="1"/>
    </xf>
    <xf numFmtId="0" fontId="3" fillId="16" borderId="6" xfId="4" applyFont="1" applyFill="1" applyBorder="1" applyAlignment="1">
      <alignment horizontal="center" vertical="center" wrapText="1"/>
    </xf>
    <xf numFmtId="0" fontId="6" fillId="13" borderId="7" xfId="4" applyFont="1" applyFill="1" applyBorder="1" applyAlignment="1">
      <alignment horizontal="center" vertical="center" wrapText="1"/>
    </xf>
    <xf numFmtId="0" fontId="6" fillId="11" borderId="5" xfId="4" applyFont="1" applyFill="1" applyBorder="1" applyAlignment="1">
      <alignment horizontal="center" vertical="center" wrapText="1"/>
    </xf>
    <xf numFmtId="0" fontId="6" fillId="11" borderId="13" xfId="4" applyFont="1" applyFill="1" applyBorder="1" applyAlignment="1">
      <alignment horizontal="center" vertical="center" wrapText="1"/>
    </xf>
    <xf numFmtId="0" fontId="6" fillId="11" borderId="15" xfId="4" applyFont="1" applyFill="1" applyBorder="1" applyAlignment="1">
      <alignment horizontal="center" vertical="center" wrapText="1"/>
    </xf>
    <xf numFmtId="0" fontId="6" fillId="11" borderId="2" xfId="4" applyFont="1" applyFill="1" applyBorder="1" applyAlignment="1">
      <alignment horizontal="center" vertical="center" wrapText="1"/>
    </xf>
    <xf numFmtId="0" fontId="6" fillId="11" borderId="8" xfId="4" applyFont="1" applyFill="1" applyBorder="1" applyAlignment="1">
      <alignment horizontal="center" vertical="center" wrapText="1"/>
    </xf>
    <xf numFmtId="0" fontId="6" fillId="11" borderId="3" xfId="4" applyFont="1" applyFill="1" applyBorder="1" applyAlignment="1">
      <alignment horizontal="center" vertical="center" wrapText="1"/>
    </xf>
    <xf numFmtId="0" fontId="6" fillId="11" borderId="1" xfId="4" applyFont="1" applyFill="1" applyBorder="1" applyAlignment="1">
      <alignment horizontal="center" vertical="center" wrapText="1"/>
    </xf>
    <xf numFmtId="0" fontId="3" fillId="11" borderId="1" xfId="4" applyFont="1" applyFill="1" applyBorder="1" applyAlignment="1">
      <alignment horizontal="center" vertical="center" wrapText="1"/>
    </xf>
    <xf numFmtId="0" fontId="6" fillId="8" borderId="5" xfId="4" applyFont="1" applyFill="1" applyBorder="1" applyAlignment="1">
      <alignment horizontal="center" vertical="center" wrapText="1"/>
    </xf>
    <xf numFmtId="0" fontId="6" fillId="8" borderId="13" xfId="4" applyFont="1" applyFill="1" applyBorder="1" applyAlignment="1">
      <alignment horizontal="center" vertical="center" wrapText="1"/>
    </xf>
    <xf numFmtId="0" fontId="6" fillId="8" borderId="14" xfId="4" applyFont="1" applyFill="1" applyBorder="1" applyAlignment="1">
      <alignment horizontal="center" vertical="center" wrapText="1"/>
    </xf>
    <xf numFmtId="0" fontId="6" fillId="8" borderId="9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/>
    </xf>
    <xf numFmtId="0" fontId="3" fillId="10" borderId="4" xfId="4" applyFont="1" applyFill="1" applyBorder="1" applyAlignment="1">
      <alignment horizontal="center" vertical="center" wrapText="1"/>
    </xf>
    <xf numFmtId="0" fontId="3" fillId="10" borderId="7" xfId="4" applyFont="1" applyFill="1" applyBorder="1" applyAlignment="1">
      <alignment horizontal="center" vertical="center" wrapText="1"/>
    </xf>
    <xf numFmtId="0" fontId="3" fillId="10" borderId="6" xfId="4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6" fillId="7" borderId="1" xfId="4" applyFont="1" applyFill="1" applyBorder="1" applyAlignment="1">
      <alignment horizontal="center" vertical="center" wrapText="1"/>
    </xf>
    <xf numFmtId="0" fontId="6" fillId="8" borderId="15" xfId="4" applyFont="1" applyFill="1" applyBorder="1" applyAlignment="1">
      <alignment horizontal="center" vertical="center" wrapText="1"/>
    </xf>
    <xf numFmtId="0" fontId="6" fillId="8" borderId="16" xfId="4" applyFont="1" applyFill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6" fillId="3" borderId="1" xfId="4" applyFont="1" applyFill="1" applyBorder="1" applyAlignment="1">
      <alignment horizontal="center" vertical="center" wrapText="1"/>
    </xf>
    <xf numFmtId="0" fontId="3" fillId="3" borderId="1" xfId="4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vertical="center" wrapText="1"/>
    </xf>
    <xf numFmtId="0" fontId="6" fillId="5" borderId="3" xfId="4" applyFont="1" applyFill="1" applyBorder="1" applyAlignment="1">
      <alignment horizontal="center" vertical="center" wrapText="1"/>
    </xf>
  </cellXfs>
  <cellStyles count="11">
    <cellStyle name="Comma" xfId="10" builtinId="3"/>
    <cellStyle name="Comma 2" xfId="2" xr:uid="{00000000-0005-0000-0000-000001000000}"/>
    <cellStyle name="Comma 2 2" xfId="5" xr:uid="{1767AAF4-933A-4E80-A802-3A7948B7E2AD}"/>
    <cellStyle name="Comma 2 2 2" xfId="9" xr:uid="{FB5DBAB3-22D0-4ECB-A78F-44AED7E582A9}"/>
    <cellStyle name="Comma 2 6 2 2" xfId="8" xr:uid="{5A1E5738-8A1D-4CED-BCC0-FB013B4EF357}"/>
    <cellStyle name="Normal" xfId="0" builtinId="0"/>
    <cellStyle name="Normal 2" xfId="1" xr:uid="{00000000-0005-0000-0000-000003000000}"/>
    <cellStyle name="Normal 2 2" xfId="4" xr:uid="{F8BCE2A8-4BBF-4B49-B296-8F565E1EA50A}"/>
    <cellStyle name="Normal 2 5" xfId="3" xr:uid="{00000000-0005-0000-0000-000004000000}"/>
    <cellStyle name="Normal 2 6 2 2" xfId="7" xr:uid="{A39E9DFC-9C05-4601-A10F-B3827E4B68A3}"/>
    <cellStyle name="Percent 2" xfId="6" xr:uid="{E0857AB0-C854-46F4-A0CD-9EDFCC2DE040}"/>
  </cellStyles>
  <dxfs count="0"/>
  <tableStyles count="1" defaultTableStyle="TableStyleMedium2" defaultPivotStyle="PivotStyleLight16">
    <tableStyle name="Invisible" pivot="0" table="0" count="0" xr9:uid="{693B5215-3256-4B7B-9E92-19B76014C70E}"/>
  </tableStyles>
  <colors>
    <mruColors>
      <color rgb="FFF15151"/>
      <color rgb="FFF2E4D6"/>
      <color rgb="FF66FFCC"/>
      <color rgb="FFE5CFB5"/>
      <color rgb="FFFFFAEB"/>
      <color rgb="FFF9B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PPS\Hysoft\Finance\Bud0203\Hyperion%20reports\QFR%20Report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Self-Help%20Allocation%20for%202024-25.xlsx" TargetMode="External"/><Relationship Id="rId1" Type="http://schemas.openxmlformats.org/officeDocument/2006/relationships/externalLinkPath" Target="/Budget%20Services/24-25%20Budget%20Services/Workload%20Formula/Calculation%20Docs/Self-Help%20Allocation%20for%202024-25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CIP%202024-25%20Allocations_04.22.2024.xlsx" TargetMode="External"/><Relationship Id="rId1" Type="http://schemas.openxmlformats.org/officeDocument/2006/relationships/externalLinkPath" Target="/Budget%20Services/24-25%20Budget%20Services/Workload%20Formula/Calculation%20Docs/CIP%202024-25%20Allocations_04.22.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Budget%20Services\24-25%20Budget%20Services\Workload%20Formula\Calculation%20Docs\CAC%202024-25%20Draft%20Allocations.xlsx" TargetMode="External"/><Relationship Id="rId1" Type="http://schemas.openxmlformats.org/officeDocument/2006/relationships/externalLinkPath" Target="/Budget%20Services/24-25%20Budget%20Services/Workload%20Formula/Calculation%20Docs/CAC%202024-25%20Draft%20Alloca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Users/CSimpson/Application%20Data/Microsoft/Excel/1%25%20cap%20reduction/1%25%20calculation%20for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Users\Peralta\TC-145\TC-145-2009-01-Final-unprotected1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EOP/OCR/Research%20&amp;%20Analysis/Workload/Staff/RAS%20Model%20Updates/Reassess%20model%20parameters/Finance%20dollar%20conversion/RAS%20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Revenue/FY%202013-14%20TCTF%20Projections/2013TCTF%20Revenue%20Projection_06DecColl%20201402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BDTSU/Annual%20Report%20to%20Legislature/FY%202008-09/Allocation%20Report/KP-AllocationsReimb-MOD-FY2008-Nov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Finance/BUDGET/Users/Simpson/Funding%20Models/5%20year%20Special%20Funds%20funding%20deta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BUDGET\BDTSU\Revenue\10Rs\TCTF\FY%2009-10\TCTF%20May%20Revise%20Final_04230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aljc.sharepoint.com/Documents%20and%20Settings/jleibowitz/Local%20Settings/Temporary%20Internet%20Files/OLK178/TC-145%20effective%20Jan%201%2009_JLP%2001070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QFR Quarter by Quarter"/>
      <sheetName val="QFR Year by Year"/>
      <sheetName val="QFR Report Year to Year"/>
      <sheetName val="QFR by court and accounts"/>
      <sheetName val="State vs. Total Revenue"/>
      <sheetName val="QFR by Account, court, quarters"/>
      <sheetName val="Judges S&amp;B"/>
      <sheetName val="QFR Interpreters by court"/>
      <sheetName val="QFR Indirect Costs by court "/>
      <sheetName val="QFR Total Exp by court"/>
      <sheetName val="Security"/>
      <sheetName val="Salaries &amp; Benefits"/>
      <sheetName val="Benefit by court "/>
      <sheetName val="Salaries by court"/>
      <sheetName val="Salaries &amp; Benefit by court"/>
      <sheetName val="1H WAFM Funding Ne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25 Allocation Template"/>
    </sheetNames>
    <sheetDataSet>
      <sheetData sheetId="0">
        <row r="61">
          <cell r="E61">
            <v>25300000.000000004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CIP Expend &amp; Alloc"/>
      <sheetName val="Allocation Summary"/>
      <sheetName val="Sheet1"/>
    </sheetNames>
    <sheetDataSet>
      <sheetData sheetId="0"/>
      <sheetData sheetId="1">
        <row r="63">
          <cell r="K63">
            <v>131806906.00000003</v>
          </cell>
          <cell r="T63">
            <v>2399094.0219493406</v>
          </cell>
        </row>
      </sheetData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Y 2024-25 CAC Allocations"/>
    </sheetNames>
    <sheetDataSet>
      <sheetData sheetId="0">
        <row r="63">
          <cell r="L63">
            <v>186699999.99999997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- 1% Calculation"/>
      <sheetName val="B1- Restricted Rev Detail"/>
      <sheetName val="B2 - Restricted Rev Description"/>
      <sheetName val="1% Calc Sample other"/>
      <sheetName val="Combo Box"/>
    </sheetNames>
    <sheetDataSet>
      <sheetData sheetId="0" refreshError="1"/>
      <sheetData sheetId="1">
        <row r="33">
          <cell r="D33">
            <v>0</v>
          </cell>
        </row>
      </sheetData>
      <sheetData sheetId="2" refreshError="1"/>
      <sheetData sheetId="3" refreshError="1"/>
      <sheetData sheetId="4">
        <row r="2">
          <cell r="A2" t="str">
            <v>General Fund -- TCTF</v>
          </cell>
          <cell r="B2" t="str">
            <v>Please select your court from the list</v>
          </cell>
          <cell r="C2" t="str">
            <v>Please select the fiscal year from the list</v>
          </cell>
          <cell r="D2" t="str">
            <v>B&amp;P 470.5</v>
          </cell>
        </row>
        <row r="3">
          <cell r="A3" t="str">
            <v>General Fund -- Non-TCTF</v>
          </cell>
          <cell r="B3" t="str">
            <v>Superior Court - Alameda</v>
          </cell>
          <cell r="C3" t="str">
            <v>as of June 30, 2014</v>
          </cell>
          <cell r="D3" t="str">
            <v>CCP 116.230</v>
          </cell>
        </row>
        <row r="4">
          <cell r="A4" t="str">
            <v>Special Revenue Non-Grant</v>
          </cell>
          <cell r="B4" t="str">
            <v>Superior Court - Alpine</v>
          </cell>
          <cell r="C4" t="str">
            <v>as of June 30, 2015</v>
          </cell>
          <cell r="D4" t="str">
            <v>GC 13963(f)</v>
          </cell>
        </row>
        <row r="5">
          <cell r="A5" t="str">
            <v>Capital Project</v>
          </cell>
          <cell r="B5" t="str">
            <v>Superior Court - Amador</v>
          </cell>
          <cell r="C5" t="str">
            <v>as of June 30, 2016</v>
          </cell>
          <cell r="D5" t="str">
            <v>GC 26731</v>
          </cell>
        </row>
        <row r="6">
          <cell r="B6" t="str">
            <v>Superior Court - Butte</v>
          </cell>
          <cell r="C6" t="str">
            <v>as of June 30, 2017</v>
          </cell>
          <cell r="D6" t="str">
            <v>GC 26863</v>
          </cell>
        </row>
        <row r="7">
          <cell r="B7" t="str">
            <v>Superior Court - Calaveras</v>
          </cell>
          <cell r="C7" t="str">
            <v>as of June 30, 2018</v>
          </cell>
          <cell r="D7" t="str">
            <v>GC 27361.4</v>
          </cell>
        </row>
        <row r="8">
          <cell r="B8" t="str">
            <v>Superior Court - Colusa</v>
          </cell>
          <cell r="C8" t="str">
            <v>as of June 30, 2019</v>
          </cell>
          <cell r="D8" t="str">
            <v>GC 66006</v>
          </cell>
        </row>
        <row r="9">
          <cell r="B9" t="str">
            <v>Superior Court - Contra Costa</v>
          </cell>
          <cell r="C9" t="str">
            <v>as of June 30, 2020</v>
          </cell>
          <cell r="D9" t="str">
            <v>GC 68090.8</v>
          </cell>
        </row>
        <row r="10">
          <cell r="B10" t="str">
            <v>Superior Court - Del Norte</v>
          </cell>
          <cell r="D10" t="str">
            <v>GC 70640</v>
          </cell>
        </row>
        <row r="11">
          <cell r="B11" t="str">
            <v>Superior Court - El Dorado</v>
          </cell>
          <cell r="D11" t="str">
            <v>GC 70678</v>
          </cell>
        </row>
        <row r="12">
          <cell r="B12" t="str">
            <v>Superior Court - Fresno</v>
          </cell>
          <cell r="D12" t="str">
            <v>GC 76223</v>
          </cell>
        </row>
        <row r="13">
          <cell r="B13" t="str">
            <v>Superior Court - Glenn</v>
          </cell>
          <cell r="D13" t="str">
            <v>GC 77207.5(b)</v>
          </cell>
        </row>
        <row r="14">
          <cell r="B14" t="str">
            <v>Superior Court - Humboldt</v>
          </cell>
          <cell r="D14" t="str">
            <v>GC 77209(h)</v>
          </cell>
        </row>
        <row r="15">
          <cell r="B15" t="str">
            <v>Superior Court - Imperial</v>
          </cell>
          <cell r="D15" t="str">
            <v>Penal Code 1027</v>
          </cell>
        </row>
        <row r="16">
          <cell r="B16" t="str">
            <v>Superior Court - Inyo</v>
          </cell>
          <cell r="D16" t="str">
            <v>Penal Code 1463.007</v>
          </cell>
        </row>
        <row r="17">
          <cell r="B17" t="str">
            <v>Superior Court - Kern</v>
          </cell>
          <cell r="D17" t="str">
            <v>Penal Code 1463.22(a)</v>
          </cell>
        </row>
        <row r="18">
          <cell r="B18" t="str">
            <v>Superior Court - Kings</v>
          </cell>
          <cell r="D18" t="str">
            <v>Penal Code 4750</v>
          </cell>
        </row>
        <row r="19">
          <cell r="B19" t="str">
            <v>Superior Court - Lake</v>
          </cell>
          <cell r="D19" t="str">
            <v>Penal Code 6005</v>
          </cell>
        </row>
        <row r="20">
          <cell r="B20" t="str">
            <v>Superior Court - Lassen</v>
          </cell>
          <cell r="D20" t="str">
            <v>VC 11205.2</v>
          </cell>
        </row>
        <row r="21">
          <cell r="B21" t="str">
            <v>Superior Court - Los Angeles</v>
          </cell>
          <cell r="D21" t="str">
            <v>VC 40508.6</v>
          </cell>
        </row>
        <row r="22">
          <cell r="B22" t="str">
            <v>Superior Court - Madera</v>
          </cell>
        </row>
        <row r="23">
          <cell r="B23" t="str">
            <v>Superior Court - Marin</v>
          </cell>
        </row>
        <row r="24">
          <cell r="B24" t="str">
            <v>Superior Court - Mariposa</v>
          </cell>
        </row>
        <row r="25">
          <cell r="B25" t="str">
            <v>Superior Court - Mendocino</v>
          </cell>
        </row>
        <row r="26">
          <cell r="B26" t="str">
            <v>Superior Court - Merced</v>
          </cell>
        </row>
        <row r="27">
          <cell r="B27" t="str">
            <v>Superior Court - Modoc</v>
          </cell>
        </row>
        <row r="28">
          <cell r="B28" t="str">
            <v>Superior Court - Mono</v>
          </cell>
        </row>
        <row r="29">
          <cell r="B29" t="str">
            <v>Superior Court - Monterey</v>
          </cell>
        </row>
        <row r="30">
          <cell r="B30" t="str">
            <v>Superior Court - Napa</v>
          </cell>
        </row>
        <row r="31">
          <cell r="B31" t="str">
            <v>Superior Court - Nevada</v>
          </cell>
        </row>
        <row r="32">
          <cell r="B32" t="str">
            <v>Superior Court - Orange</v>
          </cell>
        </row>
        <row r="33">
          <cell r="B33" t="str">
            <v>Superior Court - Placer</v>
          </cell>
        </row>
        <row r="34">
          <cell r="B34" t="str">
            <v>Superior Court - Plumas</v>
          </cell>
        </row>
        <row r="35">
          <cell r="B35" t="str">
            <v>Superior Court - Riverside</v>
          </cell>
        </row>
        <row r="36">
          <cell r="B36" t="str">
            <v>Superior Court - Sacramento</v>
          </cell>
        </row>
        <row r="37">
          <cell r="B37" t="str">
            <v>Superior Court - San Benito</v>
          </cell>
        </row>
        <row r="38">
          <cell r="B38" t="str">
            <v>Superior Court - San Bernardino</v>
          </cell>
        </row>
        <row r="39">
          <cell r="B39" t="str">
            <v>Superior Court - San Diego</v>
          </cell>
        </row>
        <row r="40">
          <cell r="B40" t="str">
            <v>Superior Court - San Francisco</v>
          </cell>
        </row>
        <row r="41">
          <cell r="B41" t="str">
            <v>Superior Court - San Joaquin</v>
          </cell>
        </row>
        <row r="42">
          <cell r="B42" t="str">
            <v>Superior Court - San Luis Obispo</v>
          </cell>
        </row>
        <row r="43">
          <cell r="B43" t="str">
            <v>Superior Court - San Mateo</v>
          </cell>
        </row>
        <row r="44">
          <cell r="B44" t="str">
            <v>Superior Court - Santa Barbara</v>
          </cell>
        </row>
        <row r="45">
          <cell r="B45" t="str">
            <v>Superior Court - Santa Clara</v>
          </cell>
        </row>
        <row r="46">
          <cell r="B46" t="str">
            <v>Superior Court - Santa Cruz</v>
          </cell>
        </row>
        <row r="47">
          <cell r="B47" t="str">
            <v>Superior Court - Shasta</v>
          </cell>
        </row>
        <row r="48">
          <cell r="B48" t="str">
            <v>Superior Court - Sierra</v>
          </cell>
        </row>
        <row r="49">
          <cell r="B49" t="str">
            <v>Superior Court - Siskiyou</v>
          </cell>
        </row>
        <row r="50">
          <cell r="B50" t="str">
            <v>Superior Court - Solano</v>
          </cell>
        </row>
        <row r="51">
          <cell r="B51" t="str">
            <v>Superior Court - Sonoma</v>
          </cell>
        </row>
        <row r="52">
          <cell r="B52" t="str">
            <v>Superior Court - Stanislaus</v>
          </cell>
        </row>
        <row r="53">
          <cell r="B53" t="str">
            <v>Superior Court - Sutter</v>
          </cell>
        </row>
        <row r="54">
          <cell r="B54" t="str">
            <v>Superior Court - Tehama</v>
          </cell>
        </row>
        <row r="55">
          <cell r="B55" t="str">
            <v>Superior Court - Trinity</v>
          </cell>
        </row>
        <row r="56">
          <cell r="B56" t="str">
            <v>Superior Court - Tulare</v>
          </cell>
        </row>
        <row r="57">
          <cell r="B57" t="str">
            <v>Superior Court - Tuolumne</v>
          </cell>
        </row>
        <row r="58">
          <cell r="B58" t="str">
            <v>Superior Court - Ventura</v>
          </cell>
        </row>
        <row r="59">
          <cell r="B59" t="str">
            <v>Superior Court - Yolo</v>
          </cell>
        </row>
        <row r="60">
          <cell r="B60" t="str">
            <v>Superior Court - Yuba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/>
      <sheetData sheetId="5"/>
      <sheetData sheetId="6"/>
      <sheetData sheetId="7"/>
      <sheetData sheetId="8"/>
      <sheetData sheetId="9">
        <row r="1">
          <cell r="B1" t="str">
            <v>PICK YOUR COURT FROM THIS LIST</v>
          </cell>
        </row>
        <row r="2">
          <cell r="B2" t="str">
            <v>Superior Court - Alameda</v>
          </cell>
        </row>
        <row r="3">
          <cell r="B3" t="str">
            <v>Superior Court - Alpine</v>
          </cell>
        </row>
        <row r="4">
          <cell r="B4" t="str">
            <v>Superior Court - Amador</v>
          </cell>
        </row>
        <row r="5">
          <cell r="B5" t="str">
            <v>Superior Court - Butte</v>
          </cell>
        </row>
        <row r="6">
          <cell r="B6" t="str">
            <v>Superior Court - Calaveras</v>
          </cell>
        </row>
        <row r="7">
          <cell r="B7" t="str">
            <v>Superior Court - Colusa</v>
          </cell>
        </row>
        <row r="8">
          <cell r="B8" t="str">
            <v>Superior Court - Contra Costa</v>
          </cell>
        </row>
        <row r="9">
          <cell r="B9" t="str">
            <v>Superior Court - Del Norte</v>
          </cell>
        </row>
        <row r="10">
          <cell r="B10" t="str">
            <v>Superior Court - El Dorado</v>
          </cell>
        </row>
        <row r="11">
          <cell r="B11" t="str">
            <v>Superior Court - Fresno</v>
          </cell>
        </row>
        <row r="12">
          <cell r="B12" t="str">
            <v>Superior Court - Glenn</v>
          </cell>
        </row>
        <row r="13">
          <cell r="B13" t="str">
            <v>Superior Court - Humboldt</v>
          </cell>
        </row>
        <row r="14">
          <cell r="B14" t="str">
            <v>Superior Court - Imperial</v>
          </cell>
        </row>
        <row r="15">
          <cell r="B15" t="str">
            <v>Superior Court - Inyo</v>
          </cell>
        </row>
        <row r="16">
          <cell r="B16" t="str">
            <v>Superior Court - Kern</v>
          </cell>
        </row>
        <row r="17">
          <cell r="B17" t="str">
            <v>Superior Court - Kings</v>
          </cell>
        </row>
        <row r="18">
          <cell r="B18" t="str">
            <v>Superior Court - Lake</v>
          </cell>
        </row>
        <row r="19">
          <cell r="B19" t="str">
            <v>Superior Court - Lassen</v>
          </cell>
        </row>
        <row r="20">
          <cell r="B20" t="str">
            <v>Superior Court - Los Angeles</v>
          </cell>
        </row>
        <row r="21">
          <cell r="B21" t="str">
            <v>Superior Court - Madera</v>
          </cell>
        </row>
        <row r="22">
          <cell r="B22" t="str">
            <v>Superior Court - Marin</v>
          </cell>
        </row>
        <row r="23">
          <cell r="B23" t="str">
            <v>Superior Court - Mariposa</v>
          </cell>
        </row>
        <row r="24">
          <cell r="B24" t="str">
            <v>Superior Court - Mendocino</v>
          </cell>
        </row>
        <row r="25">
          <cell r="B25" t="str">
            <v>Superior Court - Merced</v>
          </cell>
        </row>
        <row r="26">
          <cell r="B26" t="str">
            <v>Superior Court - Modoc</v>
          </cell>
        </row>
        <row r="27">
          <cell r="B27" t="str">
            <v>Superior Court - Mono</v>
          </cell>
        </row>
        <row r="28">
          <cell r="B28" t="str">
            <v>Superior Court - Monterey</v>
          </cell>
        </row>
        <row r="29">
          <cell r="B29" t="str">
            <v>Superior Court - Napa</v>
          </cell>
        </row>
        <row r="30">
          <cell r="B30" t="str">
            <v>Superior Court - Nevada</v>
          </cell>
        </row>
        <row r="31">
          <cell r="B31" t="str">
            <v>Superior Court - Orange</v>
          </cell>
        </row>
        <row r="32">
          <cell r="B32" t="str">
            <v>Superior Court - Placer</v>
          </cell>
        </row>
        <row r="33">
          <cell r="B33" t="str">
            <v>Superior Court - Plumas</v>
          </cell>
        </row>
        <row r="34">
          <cell r="B34" t="str">
            <v>Superior Court - Riverside</v>
          </cell>
        </row>
        <row r="35">
          <cell r="B35" t="str">
            <v>Superior Court - Sacramento</v>
          </cell>
        </row>
        <row r="36">
          <cell r="B36" t="str">
            <v>Superior Court - San Benito</v>
          </cell>
        </row>
        <row r="37">
          <cell r="B37" t="str">
            <v>Superior Court - San Bernardino</v>
          </cell>
        </row>
        <row r="38">
          <cell r="B38" t="str">
            <v>Superior Court - San Diego</v>
          </cell>
        </row>
        <row r="39">
          <cell r="B39" t="str">
            <v>Superior Court - San Francisco</v>
          </cell>
        </row>
        <row r="40">
          <cell r="B40" t="str">
            <v>Superior Court - San Joaquin</v>
          </cell>
        </row>
        <row r="41">
          <cell r="B41" t="str">
            <v>Superior Court - San Luis Obispo</v>
          </cell>
        </row>
        <row r="42">
          <cell r="B42" t="str">
            <v>Superior Court - San Mateo</v>
          </cell>
        </row>
        <row r="43">
          <cell r="B43" t="str">
            <v>Superior Court - Santa Barbara</v>
          </cell>
        </row>
        <row r="44">
          <cell r="B44" t="str">
            <v>Superior Court - Santa Clara</v>
          </cell>
        </row>
        <row r="45">
          <cell r="B45" t="str">
            <v>Superior Court - Santa Cruz</v>
          </cell>
        </row>
        <row r="46">
          <cell r="B46" t="str">
            <v>Superior Court - Shasta</v>
          </cell>
        </row>
        <row r="47">
          <cell r="B47" t="str">
            <v>Superior Court - Sierra</v>
          </cell>
        </row>
        <row r="48">
          <cell r="B48" t="str">
            <v>Superior Court - Siskiyou</v>
          </cell>
        </row>
        <row r="49">
          <cell r="B49" t="str">
            <v>Superior Court - Solano</v>
          </cell>
        </row>
        <row r="50">
          <cell r="B50" t="str">
            <v>Superior Court - Sonoma</v>
          </cell>
        </row>
        <row r="51">
          <cell r="B51" t="str">
            <v>Superior Court - Stanislaus</v>
          </cell>
        </row>
        <row r="52">
          <cell r="B52" t="str">
            <v>Superior Court - Sutter</v>
          </cell>
        </row>
        <row r="53">
          <cell r="B53" t="str">
            <v>Superior Court - Tehama</v>
          </cell>
        </row>
        <row r="54">
          <cell r="B54" t="str">
            <v>Superior Court - Trinity</v>
          </cell>
        </row>
        <row r="55">
          <cell r="B55" t="str">
            <v>Superior Court - Tulare</v>
          </cell>
        </row>
        <row r="56">
          <cell r="B56" t="str">
            <v>Superior Court - Tuolumne</v>
          </cell>
        </row>
        <row r="57">
          <cell r="B57" t="str">
            <v>Superior Court - Ventura</v>
          </cell>
        </row>
        <row r="58">
          <cell r="B58" t="str">
            <v>Superior Court - Yolo</v>
          </cell>
        </row>
        <row r="59">
          <cell r="B59" t="str">
            <v>Superior Court - Yuba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1"/>
      <sheetName val="TCTF"/>
      <sheetName val="All funding sources"/>
      <sheetName val="OEE"/>
      <sheetName val="expenditure"/>
    </sheetNames>
    <sheetDataSet>
      <sheetData sheetId="0"/>
      <sheetData sheetId="1"/>
      <sheetData sheetId="2"/>
      <sheetData sheetId="3">
        <row r="4">
          <cell r="B4">
            <v>1</v>
          </cell>
          <cell r="C4">
            <v>36933</v>
          </cell>
        </row>
        <row r="5">
          <cell r="B5">
            <v>2</v>
          </cell>
          <cell r="C5">
            <v>21861</v>
          </cell>
        </row>
        <row r="6">
          <cell r="B6">
            <v>3</v>
          </cell>
          <cell r="C6">
            <v>20343</v>
          </cell>
        </row>
        <row r="7">
          <cell r="B7">
            <v>4</v>
          </cell>
          <cell r="C7">
            <v>17454</v>
          </cell>
        </row>
        <row r="12">
          <cell r="B12">
            <v>1</v>
          </cell>
          <cell r="C12">
            <v>40042</v>
          </cell>
        </row>
        <row r="13">
          <cell r="B13">
            <v>2</v>
          </cell>
          <cell r="C13">
            <v>24970</v>
          </cell>
        </row>
        <row r="14">
          <cell r="B14">
            <v>3</v>
          </cell>
          <cell r="C14">
            <v>23452</v>
          </cell>
        </row>
        <row r="15">
          <cell r="B15">
            <v>4</v>
          </cell>
          <cell r="C15">
            <v>20564</v>
          </cell>
        </row>
        <row r="45">
          <cell r="B45">
            <v>1</v>
          </cell>
          <cell r="C45">
            <v>43150</v>
          </cell>
        </row>
        <row r="46">
          <cell r="B46">
            <v>2</v>
          </cell>
          <cell r="C46">
            <v>27437</v>
          </cell>
        </row>
        <row r="47">
          <cell r="B47">
            <v>3</v>
          </cell>
          <cell r="C47">
            <v>28228</v>
          </cell>
        </row>
        <row r="48">
          <cell r="B48">
            <v>4</v>
          </cell>
          <cell r="C48">
            <v>25404</v>
          </cell>
        </row>
      </sheetData>
      <sheetData sheetId="4">
        <row r="5">
          <cell r="A5" t="str">
            <v>Alameda</v>
          </cell>
          <cell r="B5">
            <v>74556770</v>
          </cell>
          <cell r="C5">
            <v>16350926</v>
          </cell>
          <cell r="D5">
            <v>90907696</v>
          </cell>
          <cell r="E5">
            <v>76241396</v>
          </cell>
          <cell r="F5">
            <v>17154800</v>
          </cell>
          <cell r="G5">
            <v>93396196</v>
          </cell>
        </row>
        <row r="6">
          <cell r="A6" t="str">
            <v>Alpine</v>
          </cell>
          <cell r="B6">
            <v>290174</v>
          </cell>
          <cell r="C6">
            <v>207360</v>
          </cell>
          <cell r="D6">
            <v>497534</v>
          </cell>
          <cell r="E6">
            <v>290174</v>
          </cell>
          <cell r="F6">
            <v>216036</v>
          </cell>
          <cell r="G6">
            <v>506210</v>
          </cell>
        </row>
        <row r="7">
          <cell r="A7" t="str">
            <v>Amador</v>
          </cell>
          <cell r="B7">
            <v>2204121</v>
          </cell>
          <cell r="C7">
            <v>605212</v>
          </cell>
          <cell r="D7">
            <v>2809333</v>
          </cell>
          <cell r="E7">
            <v>2239416</v>
          </cell>
          <cell r="F7">
            <v>617967</v>
          </cell>
          <cell r="G7">
            <v>2857382</v>
          </cell>
        </row>
        <row r="8">
          <cell r="A8" t="str">
            <v>Butte</v>
          </cell>
          <cell r="B8">
            <v>8011539</v>
          </cell>
          <cell r="C8">
            <v>2688135</v>
          </cell>
          <cell r="D8">
            <v>10699674</v>
          </cell>
          <cell r="E8">
            <v>8474711</v>
          </cell>
          <cell r="F8">
            <v>2791561</v>
          </cell>
          <cell r="G8">
            <v>11266272</v>
          </cell>
        </row>
        <row r="9">
          <cell r="A9" t="str">
            <v>Calaveras</v>
          </cell>
          <cell r="B9">
            <v>2020542</v>
          </cell>
          <cell r="C9">
            <v>688788</v>
          </cell>
          <cell r="D9">
            <v>2709330</v>
          </cell>
          <cell r="E9">
            <v>2190802</v>
          </cell>
          <cell r="F9">
            <v>798754</v>
          </cell>
          <cell r="G9">
            <v>2989556</v>
          </cell>
        </row>
        <row r="10">
          <cell r="A10" t="str">
            <v>Colusa</v>
          </cell>
          <cell r="B10">
            <v>1117307</v>
          </cell>
          <cell r="C10">
            <v>775979</v>
          </cell>
          <cell r="D10">
            <v>1893285</v>
          </cell>
          <cell r="E10">
            <v>1117307</v>
          </cell>
          <cell r="F10">
            <v>775979</v>
          </cell>
          <cell r="G10">
            <v>1893285</v>
          </cell>
        </row>
        <row r="11">
          <cell r="A11" t="str">
            <v>Contra Costa</v>
          </cell>
          <cell r="B11">
            <v>38028992</v>
          </cell>
          <cell r="C11">
            <v>12120556</v>
          </cell>
          <cell r="D11">
            <v>50149548</v>
          </cell>
          <cell r="E11">
            <v>38683228</v>
          </cell>
          <cell r="F11">
            <v>14772859</v>
          </cell>
          <cell r="G11">
            <v>53456087</v>
          </cell>
        </row>
        <row r="12">
          <cell r="A12" t="str">
            <v>Del Norte</v>
          </cell>
          <cell r="B12">
            <v>2234213</v>
          </cell>
          <cell r="C12">
            <v>921063</v>
          </cell>
          <cell r="D12">
            <v>3155276</v>
          </cell>
          <cell r="E12">
            <v>2234213</v>
          </cell>
          <cell r="F12">
            <v>1081331</v>
          </cell>
          <cell r="G12">
            <v>3315543</v>
          </cell>
        </row>
        <row r="13">
          <cell r="A13" t="str">
            <v>El Dorado</v>
          </cell>
          <cell r="B13">
            <v>6757143</v>
          </cell>
          <cell r="C13">
            <v>2038210</v>
          </cell>
          <cell r="D13">
            <v>8795353</v>
          </cell>
          <cell r="E13">
            <v>6829411</v>
          </cell>
          <cell r="F13">
            <v>2105499</v>
          </cell>
          <cell r="G13">
            <v>8934910</v>
          </cell>
        </row>
        <row r="14">
          <cell r="A14" t="str">
            <v>Fresno</v>
          </cell>
          <cell r="B14">
            <v>44438174</v>
          </cell>
          <cell r="C14">
            <v>13462072</v>
          </cell>
          <cell r="D14">
            <v>57900246</v>
          </cell>
          <cell r="E14">
            <v>44697488</v>
          </cell>
          <cell r="F14">
            <v>18174883</v>
          </cell>
          <cell r="G14">
            <v>62872371</v>
          </cell>
        </row>
        <row r="15">
          <cell r="A15" t="str">
            <v>Glenn</v>
          </cell>
          <cell r="B15">
            <v>1491152</v>
          </cell>
          <cell r="C15">
            <v>875561</v>
          </cell>
          <cell r="D15">
            <v>2366713</v>
          </cell>
          <cell r="E15">
            <v>1490423</v>
          </cell>
          <cell r="F15">
            <v>875561</v>
          </cell>
          <cell r="G15">
            <v>2365983</v>
          </cell>
        </row>
        <row r="16">
          <cell r="A16" t="str">
            <v>Humboldt</v>
          </cell>
          <cell r="B16">
            <v>5270010</v>
          </cell>
          <cell r="C16">
            <v>2201860</v>
          </cell>
          <cell r="D16">
            <v>7471870</v>
          </cell>
          <cell r="E16">
            <v>5273363</v>
          </cell>
          <cell r="F16">
            <v>2200512</v>
          </cell>
          <cell r="G16">
            <v>7473875</v>
          </cell>
        </row>
        <row r="17">
          <cell r="A17" t="str">
            <v>Imperial</v>
          </cell>
          <cell r="B17">
            <v>7216528</v>
          </cell>
          <cell r="C17">
            <v>3435981</v>
          </cell>
          <cell r="D17">
            <v>10652509</v>
          </cell>
          <cell r="E17">
            <v>7916528</v>
          </cell>
          <cell r="F17">
            <v>4300808</v>
          </cell>
          <cell r="G17">
            <v>12217336</v>
          </cell>
        </row>
        <row r="18">
          <cell r="A18" t="str">
            <v>Inyo</v>
          </cell>
          <cell r="B18">
            <v>1451356</v>
          </cell>
          <cell r="C18">
            <v>999896</v>
          </cell>
          <cell r="D18">
            <v>2451252</v>
          </cell>
          <cell r="E18">
            <v>1572150</v>
          </cell>
          <cell r="F18">
            <v>1004385</v>
          </cell>
          <cell r="G18">
            <v>2576535</v>
          </cell>
        </row>
        <row r="19">
          <cell r="A19" t="str">
            <v>Kern</v>
          </cell>
          <cell r="B19">
            <v>39245165</v>
          </cell>
          <cell r="C19">
            <v>7500791</v>
          </cell>
          <cell r="D19">
            <v>46745956</v>
          </cell>
          <cell r="E19">
            <v>41907346</v>
          </cell>
          <cell r="F19">
            <v>11161780</v>
          </cell>
          <cell r="G19">
            <v>53069126</v>
          </cell>
        </row>
        <row r="20">
          <cell r="A20" t="str">
            <v>Kings</v>
          </cell>
          <cell r="B20">
            <v>5738811</v>
          </cell>
          <cell r="C20">
            <v>2531177</v>
          </cell>
          <cell r="D20">
            <v>8269989</v>
          </cell>
          <cell r="E20">
            <v>5743982</v>
          </cell>
          <cell r="F20">
            <v>2911857</v>
          </cell>
          <cell r="G20">
            <v>8655839</v>
          </cell>
        </row>
        <row r="21">
          <cell r="A21" t="str">
            <v>Lake</v>
          </cell>
          <cell r="B21">
            <v>2447547</v>
          </cell>
          <cell r="C21">
            <v>1348207</v>
          </cell>
          <cell r="D21">
            <v>3795754</v>
          </cell>
          <cell r="E21">
            <v>2448150</v>
          </cell>
          <cell r="F21">
            <v>1350696</v>
          </cell>
          <cell r="G21">
            <v>3798846</v>
          </cell>
        </row>
        <row r="22">
          <cell r="A22" t="str">
            <v>Lassen</v>
          </cell>
          <cell r="B22">
            <v>2440386</v>
          </cell>
          <cell r="C22">
            <v>648534</v>
          </cell>
          <cell r="D22">
            <v>3088921</v>
          </cell>
          <cell r="E22">
            <v>2478403</v>
          </cell>
          <cell r="F22">
            <v>866221</v>
          </cell>
          <cell r="G22">
            <v>3344624</v>
          </cell>
        </row>
        <row r="23">
          <cell r="A23" t="str">
            <v>Los Angeles</v>
          </cell>
          <cell r="B23">
            <v>533320096</v>
          </cell>
          <cell r="C23">
            <v>94076138</v>
          </cell>
          <cell r="D23">
            <v>627396234</v>
          </cell>
          <cell r="E23">
            <v>548201584</v>
          </cell>
          <cell r="F23">
            <v>105115077</v>
          </cell>
          <cell r="G23">
            <v>653316661</v>
          </cell>
        </row>
        <row r="24">
          <cell r="A24" t="str">
            <v>Madera</v>
          </cell>
          <cell r="B24">
            <v>6984463</v>
          </cell>
          <cell r="C24">
            <v>1829993</v>
          </cell>
          <cell r="D24">
            <v>8814456</v>
          </cell>
          <cell r="E24">
            <v>6984463</v>
          </cell>
          <cell r="F24">
            <v>1829993</v>
          </cell>
          <cell r="G24">
            <v>8814456</v>
          </cell>
        </row>
        <row r="25">
          <cell r="A25" t="str">
            <v>Marin</v>
          </cell>
          <cell r="B25">
            <v>12296183</v>
          </cell>
          <cell r="C25">
            <v>4348960</v>
          </cell>
          <cell r="D25">
            <v>16645143</v>
          </cell>
          <cell r="E25">
            <v>12318200</v>
          </cell>
          <cell r="F25">
            <v>4349663</v>
          </cell>
          <cell r="G25">
            <v>16667863</v>
          </cell>
        </row>
        <row r="26">
          <cell r="A26" t="str">
            <v>Mariposa</v>
          </cell>
          <cell r="B26">
            <v>792771</v>
          </cell>
          <cell r="C26">
            <v>508953</v>
          </cell>
          <cell r="D26">
            <v>1301724</v>
          </cell>
          <cell r="E26">
            <v>792771</v>
          </cell>
          <cell r="F26">
            <v>514721</v>
          </cell>
          <cell r="G26">
            <v>1307492</v>
          </cell>
        </row>
        <row r="27">
          <cell r="A27" t="str">
            <v>Mendocino</v>
          </cell>
          <cell r="B27">
            <v>5205920</v>
          </cell>
          <cell r="C27">
            <v>940891</v>
          </cell>
          <cell r="D27">
            <v>6146811</v>
          </cell>
          <cell r="E27">
            <v>5209013</v>
          </cell>
          <cell r="F27">
            <v>963936</v>
          </cell>
          <cell r="G27">
            <v>6172949</v>
          </cell>
        </row>
        <row r="28">
          <cell r="A28" t="str">
            <v>Merced</v>
          </cell>
          <cell r="B28">
            <v>9387944</v>
          </cell>
          <cell r="C28">
            <v>4310650</v>
          </cell>
          <cell r="D28">
            <v>13698594</v>
          </cell>
          <cell r="E28">
            <v>9391294</v>
          </cell>
          <cell r="F28">
            <v>4566454</v>
          </cell>
          <cell r="G28">
            <v>13957748</v>
          </cell>
        </row>
        <row r="29">
          <cell r="A29" t="str">
            <v>Modoc</v>
          </cell>
          <cell r="B29">
            <v>758375</v>
          </cell>
          <cell r="C29">
            <v>561387</v>
          </cell>
          <cell r="D29">
            <v>1319762</v>
          </cell>
          <cell r="E29">
            <v>823549</v>
          </cell>
          <cell r="F29">
            <v>569334</v>
          </cell>
          <cell r="G29">
            <v>1392883</v>
          </cell>
        </row>
        <row r="30">
          <cell r="A30" t="str">
            <v>Mono</v>
          </cell>
          <cell r="B30">
            <v>1056770</v>
          </cell>
          <cell r="C30">
            <v>724888</v>
          </cell>
          <cell r="D30">
            <v>1781659</v>
          </cell>
          <cell r="E30">
            <v>1056770</v>
          </cell>
          <cell r="F30">
            <v>726890</v>
          </cell>
          <cell r="G30">
            <v>1783661</v>
          </cell>
        </row>
        <row r="31">
          <cell r="A31" t="str">
            <v>Monterey</v>
          </cell>
          <cell r="B31">
            <v>16202406</v>
          </cell>
          <cell r="C31">
            <v>5976382</v>
          </cell>
          <cell r="D31">
            <v>22178787</v>
          </cell>
          <cell r="E31">
            <v>16427590</v>
          </cell>
          <cell r="F31">
            <v>6198033</v>
          </cell>
          <cell r="G31">
            <v>22625623</v>
          </cell>
        </row>
        <row r="32">
          <cell r="A32" t="str">
            <v>Napa</v>
          </cell>
          <cell r="B32">
            <v>7756884</v>
          </cell>
          <cell r="C32">
            <v>1423244</v>
          </cell>
          <cell r="D32">
            <v>9180128</v>
          </cell>
          <cell r="E32">
            <v>7756884</v>
          </cell>
          <cell r="F32">
            <v>1583470</v>
          </cell>
          <cell r="G32">
            <v>9340354</v>
          </cell>
        </row>
        <row r="33">
          <cell r="A33" t="str">
            <v>Nevada</v>
          </cell>
          <cell r="B33">
            <v>5112060</v>
          </cell>
          <cell r="C33">
            <v>1554144</v>
          </cell>
          <cell r="D33">
            <v>6666204</v>
          </cell>
          <cell r="E33">
            <v>5187318</v>
          </cell>
          <cell r="F33">
            <v>1834528</v>
          </cell>
          <cell r="G33">
            <v>7021846</v>
          </cell>
        </row>
        <row r="34">
          <cell r="A34" t="str">
            <v>Orange</v>
          </cell>
          <cell r="B34">
            <v>146660224</v>
          </cell>
          <cell r="C34">
            <v>37156769</v>
          </cell>
          <cell r="D34">
            <v>183816993</v>
          </cell>
          <cell r="E34">
            <v>151754036</v>
          </cell>
          <cell r="F34">
            <v>47084503</v>
          </cell>
          <cell r="G34">
            <v>198838539</v>
          </cell>
        </row>
        <row r="35">
          <cell r="A35" t="str">
            <v>Placer</v>
          </cell>
          <cell r="B35">
            <v>12463100</v>
          </cell>
          <cell r="C35">
            <v>2927110</v>
          </cell>
          <cell r="D35">
            <v>15390210</v>
          </cell>
          <cell r="E35">
            <v>12719832</v>
          </cell>
          <cell r="F35">
            <v>3058510</v>
          </cell>
          <cell r="G35">
            <v>15778341</v>
          </cell>
        </row>
        <row r="36">
          <cell r="A36" t="str">
            <v>Plumas</v>
          </cell>
          <cell r="B36">
            <v>1161223</v>
          </cell>
          <cell r="C36">
            <v>820246</v>
          </cell>
          <cell r="D36">
            <v>1981469</v>
          </cell>
          <cell r="E36">
            <v>1161223</v>
          </cell>
          <cell r="F36">
            <v>1155945</v>
          </cell>
          <cell r="G36">
            <v>2317168</v>
          </cell>
        </row>
        <row r="37">
          <cell r="A37" t="str">
            <v>Riverside</v>
          </cell>
          <cell r="B37">
            <v>88521764</v>
          </cell>
          <cell r="C37">
            <v>23012526</v>
          </cell>
          <cell r="D37">
            <v>111534290</v>
          </cell>
          <cell r="E37">
            <v>94579820</v>
          </cell>
          <cell r="F37">
            <v>29767160</v>
          </cell>
          <cell r="G37">
            <v>124346980</v>
          </cell>
        </row>
        <row r="38">
          <cell r="A38" t="str">
            <v>Sacramento</v>
          </cell>
          <cell r="B38">
            <v>71876964</v>
          </cell>
          <cell r="C38">
            <v>12335650</v>
          </cell>
          <cell r="D38">
            <v>84212614</v>
          </cell>
          <cell r="E38">
            <v>72532240</v>
          </cell>
          <cell r="F38">
            <v>13622005</v>
          </cell>
          <cell r="G38">
            <v>86154245</v>
          </cell>
        </row>
        <row r="39">
          <cell r="A39" t="str">
            <v>San Benito</v>
          </cell>
          <cell r="B39">
            <v>2414823</v>
          </cell>
          <cell r="C39">
            <v>845607</v>
          </cell>
          <cell r="D39">
            <v>3260430</v>
          </cell>
          <cell r="E39">
            <v>2414823</v>
          </cell>
          <cell r="F39">
            <v>848407</v>
          </cell>
          <cell r="G39">
            <v>3263230</v>
          </cell>
        </row>
        <row r="40">
          <cell r="A40" t="str">
            <v>San Bernardino</v>
          </cell>
          <cell r="B40">
            <v>78458900</v>
          </cell>
          <cell r="C40">
            <v>21515322</v>
          </cell>
          <cell r="D40">
            <v>99974222</v>
          </cell>
          <cell r="E40">
            <v>80473690</v>
          </cell>
          <cell r="F40">
            <v>24388913</v>
          </cell>
          <cell r="G40">
            <v>104862603</v>
          </cell>
        </row>
        <row r="41">
          <cell r="A41" t="str">
            <v>San Diego</v>
          </cell>
          <cell r="B41">
            <v>134883956</v>
          </cell>
          <cell r="C41">
            <v>33349661</v>
          </cell>
          <cell r="D41">
            <v>168233617</v>
          </cell>
          <cell r="E41">
            <v>140022964</v>
          </cell>
          <cell r="F41">
            <v>36387830</v>
          </cell>
          <cell r="G41">
            <v>176410794</v>
          </cell>
        </row>
        <row r="42">
          <cell r="A42" t="str">
            <v>San Francisco</v>
          </cell>
          <cell r="B42">
            <v>57658817</v>
          </cell>
          <cell r="C42">
            <v>16229857</v>
          </cell>
          <cell r="D42">
            <v>73888674</v>
          </cell>
          <cell r="E42">
            <v>58665237</v>
          </cell>
          <cell r="F42">
            <v>19679042</v>
          </cell>
          <cell r="G42">
            <v>78344279</v>
          </cell>
        </row>
        <row r="43">
          <cell r="A43" t="str">
            <v>San Joaquin</v>
          </cell>
          <cell r="B43">
            <v>27597211</v>
          </cell>
          <cell r="C43">
            <v>5712381</v>
          </cell>
          <cell r="D43">
            <v>33309592</v>
          </cell>
          <cell r="E43">
            <v>28415757</v>
          </cell>
          <cell r="F43">
            <v>6936714</v>
          </cell>
          <cell r="G43">
            <v>35352471</v>
          </cell>
        </row>
        <row r="44">
          <cell r="A44" t="str">
            <v>San Luis Obispo</v>
          </cell>
          <cell r="B44">
            <v>12998333</v>
          </cell>
          <cell r="C44">
            <v>3572952</v>
          </cell>
          <cell r="D44">
            <v>16571285</v>
          </cell>
          <cell r="E44">
            <v>13451849</v>
          </cell>
          <cell r="F44">
            <v>4016500</v>
          </cell>
          <cell r="G44">
            <v>17468349</v>
          </cell>
        </row>
        <row r="45">
          <cell r="A45" t="str">
            <v>San Mateo</v>
          </cell>
          <cell r="B45">
            <v>33210585</v>
          </cell>
          <cell r="C45">
            <v>6706766</v>
          </cell>
          <cell r="D45">
            <v>39917351</v>
          </cell>
          <cell r="E45">
            <v>33210585</v>
          </cell>
          <cell r="F45">
            <v>7929682</v>
          </cell>
          <cell r="G45">
            <v>41140267</v>
          </cell>
        </row>
        <row r="46">
          <cell r="A46" t="str">
            <v>Santa Barbara</v>
          </cell>
          <cell r="B46">
            <v>21623136</v>
          </cell>
          <cell r="C46">
            <v>4005705</v>
          </cell>
          <cell r="D46">
            <v>25628841</v>
          </cell>
          <cell r="E46">
            <v>23113505</v>
          </cell>
          <cell r="F46">
            <v>4890899</v>
          </cell>
          <cell r="G46">
            <v>28004403</v>
          </cell>
        </row>
        <row r="47">
          <cell r="A47" t="str">
            <v>Santa Clara</v>
          </cell>
          <cell r="B47">
            <v>83969532</v>
          </cell>
          <cell r="C47">
            <v>14184751</v>
          </cell>
          <cell r="D47">
            <v>98154283</v>
          </cell>
          <cell r="E47">
            <v>86386340</v>
          </cell>
          <cell r="F47">
            <v>16474661</v>
          </cell>
          <cell r="G47">
            <v>102861001</v>
          </cell>
        </row>
        <row r="48">
          <cell r="A48" t="str">
            <v>Santa Cruz</v>
          </cell>
          <cell r="B48">
            <v>9838003</v>
          </cell>
          <cell r="C48">
            <v>1903976</v>
          </cell>
          <cell r="D48">
            <v>11741979</v>
          </cell>
          <cell r="E48">
            <v>10205373</v>
          </cell>
          <cell r="F48">
            <v>2097507</v>
          </cell>
          <cell r="G48">
            <v>12302879</v>
          </cell>
        </row>
        <row r="49">
          <cell r="A49" t="str">
            <v>Shasta</v>
          </cell>
          <cell r="B49">
            <v>10368051</v>
          </cell>
          <cell r="C49">
            <v>2692420</v>
          </cell>
          <cell r="D49">
            <v>13060471</v>
          </cell>
          <cell r="E49">
            <v>11970677</v>
          </cell>
          <cell r="F49">
            <v>3156292</v>
          </cell>
          <cell r="G49">
            <v>15126970</v>
          </cell>
        </row>
        <row r="50">
          <cell r="A50" t="str">
            <v>Sierra</v>
          </cell>
          <cell r="B50">
            <v>342181</v>
          </cell>
          <cell r="C50">
            <v>246199</v>
          </cell>
          <cell r="D50">
            <v>588380</v>
          </cell>
          <cell r="E50">
            <v>360351</v>
          </cell>
          <cell r="F50">
            <v>257983</v>
          </cell>
          <cell r="G50">
            <v>618334</v>
          </cell>
        </row>
        <row r="51">
          <cell r="A51" t="str">
            <v>Siskiyou</v>
          </cell>
          <cell r="B51">
            <v>3738475</v>
          </cell>
          <cell r="C51">
            <v>1139500</v>
          </cell>
          <cell r="D51">
            <v>4877975</v>
          </cell>
          <cell r="E51">
            <v>3922145</v>
          </cell>
          <cell r="F51">
            <v>1193615</v>
          </cell>
          <cell r="G51">
            <v>5115760</v>
          </cell>
        </row>
        <row r="52">
          <cell r="A52" t="str">
            <v>Solano</v>
          </cell>
          <cell r="B52">
            <v>19976931</v>
          </cell>
          <cell r="C52">
            <v>8325218</v>
          </cell>
          <cell r="D52">
            <v>28302149</v>
          </cell>
          <cell r="E52">
            <v>20321090</v>
          </cell>
          <cell r="F52">
            <v>8520454</v>
          </cell>
          <cell r="G52">
            <v>28841544</v>
          </cell>
        </row>
        <row r="53">
          <cell r="A53" t="str">
            <v>Sonoma</v>
          </cell>
          <cell r="B53">
            <v>20321968</v>
          </cell>
          <cell r="C53">
            <v>6210897</v>
          </cell>
          <cell r="D53">
            <v>26532865</v>
          </cell>
          <cell r="E53">
            <v>21281968</v>
          </cell>
          <cell r="F53">
            <v>6857375</v>
          </cell>
          <cell r="G53">
            <v>28139343</v>
          </cell>
        </row>
        <row r="54">
          <cell r="A54" t="str">
            <v>Stanislaus</v>
          </cell>
          <cell r="B54">
            <v>18166187</v>
          </cell>
          <cell r="C54">
            <v>2662694</v>
          </cell>
          <cell r="D54">
            <v>20828881</v>
          </cell>
          <cell r="E54">
            <v>18673888</v>
          </cell>
          <cell r="F54">
            <v>3792057</v>
          </cell>
          <cell r="G54">
            <v>22465945</v>
          </cell>
        </row>
        <row r="55">
          <cell r="A55" t="str">
            <v>Sutter</v>
          </cell>
          <cell r="B55">
            <v>4665879</v>
          </cell>
          <cell r="C55">
            <v>1172190</v>
          </cell>
          <cell r="D55">
            <v>5838069</v>
          </cell>
          <cell r="E55">
            <v>4780486</v>
          </cell>
          <cell r="F55">
            <v>1250513</v>
          </cell>
          <cell r="G55">
            <v>6030998</v>
          </cell>
        </row>
        <row r="56">
          <cell r="A56" t="str">
            <v>Tehama</v>
          </cell>
          <cell r="B56">
            <v>3242369</v>
          </cell>
          <cell r="C56">
            <v>950209</v>
          </cell>
          <cell r="D56">
            <v>4192578</v>
          </cell>
          <cell r="E56">
            <v>3242369</v>
          </cell>
          <cell r="F56">
            <v>1048996</v>
          </cell>
          <cell r="G56">
            <v>4291365</v>
          </cell>
        </row>
        <row r="57">
          <cell r="A57" t="str">
            <v>Trinity</v>
          </cell>
          <cell r="B57">
            <v>1125388</v>
          </cell>
          <cell r="C57">
            <v>357845</v>
          </cell>
          <cell r="D57">
            <v>1483233</v>
          </cell>
          <cell r="E57">
            <v>1145909</v>
          </cell>
          <cell r="F57">
            <v>373752</v>
          </cell>
          <cell r="G57">
            <v>1519660</v>
          </cell>
        </row>
        <row r="58">
          <cell r="A58" t="str">
            <v>Tulare</v>
          </cell>
          <cell r="B58">
            <v>16682001</v>
          </cell>
          <cell r="C58">
            <v>4782607</v>
          </cell>
          <cell r="D58">
            <v>21464608</v>
          </cell>
          <cell r="E58">
            <v>17409927</v>
          </cell>
          <cell r="F58">
            <v>6145702</v>
          </cell>
          <cell r="G58">
            <v>23555629</v>
          </cell>
        </row>
        <row r="59">
          <cell r="A59" t="str">
            <v>Tuolumne</v>
          </cell>
          <cell r="B59">
            <v>2785805</v>
          </cell>
          <cell r="C59">
            <v>793775</v>
          </cell>
          <cell r="D59">
            <v>3579581</v>
          </cell>
          <cell r="E59">
            <v>3050010</v>
          </cell>
          <cell r="F59">
            <v>933719</v>
          </cell>
          <cell r="G59">
            <v>3983729</v>
          </cell>
        </row>
        <row r="60">
          <cell r="A60" t="str">
            <v>Ventura</v>
          </cell>
          <cell r="B60">
            <v>29484950</v>
          </cell>
          <cell r="C60">
            <v>8653651</v>
          </cell>
          <cell r="D60">
            <v>38138601</v>
          </cell>
          <cell r="E60">
            <v>33067974</v>
          </cell>
          <cell r="F60">
            <v>10466196</v>
          </cell>
          <cell r="G60">
            <v>43534170</v>
          </cell>
        </row>
        <row r="61">
          <cell r="A61" t="str">
            <v>Yolo</v>
          </cell>
          <cell r="B61">
            <v>6978960</v>
          </cell>
          <cell r="C61">
            <v>2550555</v>
          </cell>
          <cell r="D61">
            <v>9529515</v>
          </cell>
          <cell r="E61">
            <v>7813930</v>
          </cell>
          <cell r="F61">
            <v>2962058</v>
          </cell>
          <cell r="G61">
            <v>10775988</v>
          </cell>
        </row>
        <row r="62">
          <cell r="A62" t="str">
            <v>Yuba</v>
          </cell>
          <cell r="B62">
            <v>3625993</v>
          </cell>
          <cell r="C62">
            <v>1088191</v>
          </cell>
          <cell r="D62">
            <v>4714184</v>
          </cell>
          <cell r="E62">
            <v>4017905</v>
          </cell>
          <cell r="F62">
            <v>1523641</v>
          </cell>
          <cell r="G62">
            <v>5541546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y Revise"/>
      <sheetName val="10R_1st Pass"/>
      <sheetName val="Revenue and Funding"/>
      <sheetName val="New Revenues"/>
      <sheetName val="Filings Detail"/>
      <sheetName val="Revenue Detail"/>
      <sheetName val="Filings Summary"/>
      <sheetName val="Revenue Summary"/>
      <sheetName val="First Paper"/>
      <sheetName val="Unlimited"/>
      <sheetName val="Limited 10K"/>
      <sheetName val="Marriage Dissolution"/>
      <sheetName val="Limited 10K to 25K"/>
      <sheetName val="GC 70626 Fees"/>
      <sheetName val="Motion Fees"/>
      <sheetName val="Probate Fees"/>
      <sheetName val="Limited 5K"/>
      <sheetName val="Family Law"/>
      <sheetName val="SMIF"/>
      <sheetName val="Telephonic Appearance"/>
      <sheetName val="Access EAF Dist"/>
      <sheetName val="TC145 Template 20140101"/>
      <sheetName val="Access TC-145 Calc Data13-14"/>
      <sheetName val="Access TEALE Data13-14"/>
      <sheetName val="Access TC-145 Calc Data12-13"/>
      <sheetName val="Access TEALE Data12-13"/>
      <sheetName val="Access TC-145 Calc Data11-12"/>
      <sheetName val="Access TEALE Data11-12"/>
      <sheetName val="Access TC-145 Calc Data10-11"/>
      <sheetName val="Access TEALE Data10-11"/>
      <sheetName val="Access TC-145 Calc Data09-10"/>
      <sheetName val="Access TEALE Data09-10"/>
      <sheetName val="Access TC-145 Calc Data08-09"/>
      <sheetName val="Access TEALE Data08-09"/>
      <sheetName val="Access TC-145 Calc Data07-08"/>
      <sheetName val="Access TEALE Data07-08"/>
      <sheetName val="Access TC-145 Calc Data06-07"/>
      <sheetName val="Access TEALE Data06-07"/>
      <sheetName val="Access TC-145 Calc Data05-06"/>
      <sheetName val="Access TEALE Data05-06"/>
    </sheetNames>
    <sheetDataSet>
      <sheetData sheetId="0"/>
      <sheetData sheetId="1"/>
      <sheetData sheetId="2"/>
      <sheetData sheetId="3"/>
      <sheetData sheetId="4">
        <row r="11">
          <cell r="DI11">
            <v>59.419943181818184</v>
          </cell>
        </row>
      </sheetData>
      <sheetData sheetId="5">
        <row r="219">
          <cell r="BM219">
            <v>95540409.713944405</v>
          </cell>
        </row>
      </sheetData>
      <sheetData sheetId="6">
        <row r="52">
          <cell r="DM52">
            <v>119352.43466666667</v>
          </cell>
        </row>
      </sheetData>
      <sheetData sheetId="7">
        <row r="47">
          <cell r="BY47">
            <v>257811074.56695035</v>
          </cell>
        </row>
      </sheetData>
      <sheetData sheetId="8">
        <row r="4">
          <cell r="N4" t="str">
            <v>Paid Filings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5">
          <cell r="M25">
            <v>308272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 1"/>
      <sheetName val="Macro1"/>
    </sheetNames>
    <sheetDataSet>
      <sheetData sheetId="0"/>
      <sheetData sheetId="1">
        <row r="76">
          <cell r="A76" t="str">
            <v>Recover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F_PCC list &amp; reduction"/>
      <sheetName val="Program Listing and Reducti (2)"/>
      <sheetName val="Program Listing and Reductions"/>
      <sheetName val="Mod Fund"/>
      <sheetName val="TCIF"/>
      <sheetName val="All Div - B1"/>
      <sheetName val="All Div - B2"/>
      <sheetName val="Combo B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Discontinue</v>
          </cell>
        </row>
        <row r="3">
          <cell r="A3" t="str">
            <v>Suspend</v>
          </cell>
        </row>
        <row r="4">
          <cell r="A4" t="str">
            <v>Partial</v>
          </cell>
        </row>
        <row r="5">
          <cell r="A5" t="str">
            <v>No Change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CTF 2009-10 2nd Turn (3)"/>
      <sheetName val="TCTF 2009-10 2nd Turn (2)"/>
      <sheetName val="TCTF 2009-10 2nd Turn"/>
      <sheetName val="FY 2008-09 Overview"/>
      <sheetName val="TEALE 2008"/>
      <sheetName val="TEALE 2008 (2)"/>
      <sheetName val="Account Descriptions"/>
      <sheetName val="Summary (2)"/>
      <sheetName val="Summary"/>
      <sheetName val="Sheet9"/>
      <sheetName val="FY 2008-09_Months"/>
      <sheetName val="TEALE 2006"/>
      <sheetName val="TEALE 2005"/>
      <sheetName val="Account Pvt Table"/>
      <sheetName val="Pvt Tbl 2"/>
      <sheetName val="Pvt Tbl"/>
      <sheetName val="Jeff_qryTC145B11 (2)"/>
      <sheetName val="Jeff_qryTC145B11"/>
      <sheetName val="New_Code_Section_and_TC_145_Row"/>
      <sheetName val="TC-145 Row_ID_Description"/>
      <sheetName val="TC-145 Template"/>
    </sheetNames>
    <sheetDataSet>
      <sheetData sheetId="0">
        <row r="10">
          <cell r="C10">
            <v>498600</v>
          </cell>
        </row>
      </sheetData>
      <sheetData sheetId="1"/>
      <sheetData sheetId="2"/>
      <sheetData sheetId="3"/>
      <sheetData sheetId="4">
        <row r="19">
          <cell r="B19">
            <v>30438790.829999998</v>
          </cell>
        </row>
      </sheetData>
      <sheetData sheetId="5">
        <row r="4">
          <cell r="A4">
            <v>131700</v>
          </cell>
        </row>
      </sheetData>
      <sheetData sheetId="6">
        <row r="3">
          <cell r="B3">
            <v>131700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W1" t="str">
            <v>Superior Court - Los Angeles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Report Template Example"/>
      <sheetName val="Report Template Instructions"/>
      <sheetName val="Report Template"/>
      <sheetName val="Report Template with comments"/>
      <sheetName val="Revision Crosswalk"/>
      <sheetName val="Schedule D Instructions"/>
      <sheetName val="Schedule D"/>
      <sheetName val="Schedule F Instructions"/>
      <sheetName val="Schedule F"/>
      <sheetName val="Certification"/>
      <sheetName val="Co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F1" t="str">
            <v>Madera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F678F-3B55-4661-93A9-7D04D449692C}">
  <dimension ref="A1:AS109"/>
  <sheetViews>
    <sheetView showGridLines="0" tabSelected="1" zoomScaleNormal="100" workbookViewId="0">
      <pane xSplit="2" ySplit="5" topLeftCell="C42" activePane="bottomRight" state="frozen"/>
      <selection pane="topRight" activeCell="C1" sqref="C1"/>
      <selection pane="bottomLeft" activeCell="A5" sqref="A5"/>
      <selection pane="bottomRight" activeCell="A65" sqref="A65"/>
    </sheetView>
  </sheetViews>
  <sheetFormatPr defaultColWidth="9.1796875" defaultRowHeight="14.5" x14ac:dyDescent="0.35"/>
  <cols>
    <col min="1" max="1" width="14.81640625" style="1" bestFit="1" customWidth="1"/>
    <col min="2" max="2" width="1.81640625" style="1" customWidth="1"/>
    <col min="3" max="3" width="14" style="1" customWidth="1"/>
    <col min="4" max="4" width="14.26953125" style="1" customWidth="1"/>
    <col min="5" max="5" width="14.453125" style="1" customWidth="1"/>
    <col min="6" max="6" width="13.81640625" style="1" customWidth="1"/>
    <col min="7" max="7" width="1.81640625" style="1" customWidth="1"/>
    <col min="8" max="9" width="14.54296875" style="1" customWidth="1"/>
    <col min="10" max="10" width="13.81640625" style="1" customWidth="1"/>
    <col min="11" max="11" width="14" style="1" customWidth="1"/>
    <col min="12" max="12" width="13" style="1" customWidth="1"/>
    <col min="13" max="13" width="1.81640625" style="1" customWidth="1"/>
    <col min="14" max="14" width="12.453125" style="1" bestFit="1" customWidth="1"/>
    <col min="15" max="15" width="12.26953125" style="1" bestFit="1" customWidth="1"/>
    <col min="16" max="19" width="11.7265625" style="1" customWidth="1"/>
    <col min="20" max="20" width="12.54296875" style="1" customWidth="1"/>
    <col min="21" max="21" width="1.81640625" style="1" customWidth="1"/>
    <col min="22" max="22" width="12.1796875" style="1" customWidth="1"/>
    <col min="23" max="23" width="11.453125" style="1" customWidth="1"/>
    <col min="24" max="24" width="14.81640625" style="1" bestFit="1" customWidth="1"/>
    <col min="25" max="25" width="14.54296875" style="1" customWidth="1"/>
    <col min="26" max="26" width="11.7265625" style="1" customWidth="1"/>
    <col min="27" max="27" width="13" style="1" customWidth="1"/>
    <col min="28" max="28" width="1.81640625" style="1" customWidth="1"/>
    <col min="29" max="29" width="14.54296875" style="1" customWidth="1"/>
    <col min="30" max="30" width="1.81640625" style="1" customWidth="1"/>
    <col min="31" max="31" width="12.54296875" style="1" bestFit="1" customWidth="1"/>
    <col min="32" max="32" width="15.54296875" style="1" customWidth="1"/>
    <col min="33" max="33" width="1.81640625" style="1" customWidth="1"/>
    <col min="34" max="34" width="15.54296875" style="1" customWidth="1"/>
    <col min="35" max="35" width="1.81640625" style="1" customWidth="1"/>
    <col min="36" max="36" width="13.81640625" style="1" customWidth="1"/>
    <col min="37" max="37" width="14.1796875" style="1" bestFit="1" customWidth="1"/>
    <col min="38" max="38" width="13.81640625" style="1" bestFit="1" customWidth="1"/>
    <col min="39" max="39" width="12.1796875" style="1" customWidth="1"/>
    <col min="40" max="40" width="13.54296875" style="1" bestFit="1" customWidth="1"/>
    <col min="41" max="41" width="15" style="1" customWidth="1"/>
    <col min="42" max="42" width="1.81640625" style="1" customWidth="1"/>
    <col min="43" max="43" width="15.81640625" style="1" customWidth="1"/>
    <col min="44" max="44" width="3.1796875" style="1" customWidth="1"/>
    <col min="45" max="45" width="13.453125" style="1" bestFit="1" customWidth="1"/>
    <col min="46" max="16384" width="9.1796875" style="1"/>
  </cols>
  <sheetData>
    <row r="1" spans="1:43" ht="61.5" customHeight="1" x14ac:dyDescent="0.35">
      <c r="A1" s="59" t="s">
        <v>1</v>
      </c>
      <c r="C1" s="62" t="s">
        <v>154</v>
      </c>
      <c r="D1" s="71" t="s">
        <v>155</v>
      </c>
      <c r="E1" s="72"/>
      <c r="F1" s="62" t="s">
        <v>157</v>
      </c>
      <c r="H1" s="63" t="s">
        <v>158</v>
      </c>
      <c r="I1" s="64"/>
      <c r="J1" s="64"/>
      <c r="K1" s="64"/>
      <c r="L1" s="65"/>
      <c r="N1" s="85" t="s">
        <v>103</v>
      </c>
      <c r="O1" s="86"/>
      <c r="P1" s="86"/>
      <c r="Q1" s="86"/>
      <c r="R1" s="86"/>
      <c r="S1" s="86"/>
      <c r="T1" s="87"/>
      <c r="V1" s="92" t="s">
        <v>161</v>
      </c>
      <c r="W1" s="93"/>
      <c r="X1" s="93"/>
      <c r="Y1" s="93"/>
      <c r="Z1" s="93"/>
      <c r="AA1" s="94"/>
      <c r="AC1" s="76" t="s">
        <v>162</v>
      </c>
      <c r="AE1" s="71" t="s">
        <v>163</v>
      </c>
      <c r="AF1" s="72"/>
      <c r="AH1" s="76" t="s">
        <v>164</v>
      </c>
      <c r="AJ1" s="78" t="s">
        <v>165</v>
      </c>
      <c r="AK1" s="79"/>
      <c r="AL1" s="79"/>
      <c r="AM1" s="79"/>
      <c r="AN1" s="79"/>
      <c r="AO1" s="80"/>
      <c r="AQ1" s="76" t="s">
        <v>166</v>
      </c>
    </row>
    <row r="2" spans="1:43" ht="21.75" customHeight="1" x14ac:dyDescent="0.35">
      <c r="A2" s="60"/>
      <c r="C2" s="62"/>
      <c r="D2" s="71" t="s">
        <v>135</v>
      </c>
      <c r="E2" s="72"/>
      <c r="F2" s="62"/>
      <c r="H2" s="63" t="s">
        <v>97</v>
      </c>
      <c r="I2" s="64"/>
      <c r="J2" s="64"/>
      <c r="K2" s="64"/>
      <c r="L2" s="65"/>
      <c r="N2" s="88" t="s">
        <v>97</v>
      </c>
      <c r="O2" s="88"/>
      <c r="P2" s="88"/>
      <c r="Q2" s="88"/>
      <c r="R2" s="88"/>
      <c r="S2" s="88"/>
      <c r="T2" s="88"/>
      <c r="V2" s="95" t="s">
        <v>97</v>
      </c>
      <c r="W2" s="96"/>
      <c r="X2" s="96"/>
      <c r="Y2" s="96"/>
      <c r="Z2" s="96"/>
      <c r="AA2" s="97"/>
      <c r="AC2" s="76"/>
      <c r="AE2" s="45" t="s">
        <v>98</v>
      </c>
      <c r="AF2" s="45" t="s">
        <v>98</v>
      </c>
      <c r="AH2" s="76"/>
      <c r="AJ2" s="36" t="s">
        <v>99</v>
      </c>
      <c r="AK2" s="35" t="s">
        <v>100</v>
      </c>
      <c r="AL2" s="35" t="s">
        <v>112</v>
      </c>
      <c r="AM2" s="35" t="s">
        <v>112</v>
      </c>
      <c r="AN2" s="35" t="s">
        <v>101</v>
      </c>
      <c r="AO2" s="83" t="s">
        <v>122</v>
      </c>
      <c r="AQ2" s="76"/>
    </row>
    <row r="3" spans="1:43" ht="44.25" customHeight="1" x14ac:dyDescent="0.35">
      <c r="A3" s="60"/>
      <c r="C3" s="62"/>
      <c r="D3" s="69" t="s">
        <v>156</v>
      </c>
      <c r="E3" s="69" t="s">
        <v>176</v>
      </c>
      <c r="F3" s="62"/>
      <c r="H3" s="66" t="s">
        <v>143</v>
      </c>
      <c r="I3" s="66" t="s">
        <v>144</v>
      </c>
      <c r="J3" s="66" t="s">
        <v>159</v>
      </c>
      <c r="K3" s="68" t="s">
        <v>160</v>
      </c>
      <c r="L3" s="82" t="s">
        <v>107</v>
      </c>
      <c r="N3" s="77" t="s">
        <v>81</v>
      </c>
      <c r="O3" s="81" t="s">
        <v>117</v>
      </c>
      <c r="P3" s="81" t="s">
        <v>114</v>
      </c>
      <c r="Q3" s="77" t="s">
        <v>115</v>
      </c>
      <c r="R3" s="88" t="s">
        <v>132</v>
      </c>
      <c r="S3" s="83" t="s">
        <v>178</v>
      </c>
      <c r="T3" s="77" t="s">
        <v>105</v>
      </c>
      <c r="V3" s="89" t="s">
        <v>85</v>
      </c>
      <c r="W3" s="89" t="s">
        <v>129</v>
      </c>
      <c r="X3" s="89" t="s">
        <v>108</v>
      </c>
      <c r="Y3" s="98" t="s">
        <v>131</v>
      </c>
      <c r="Z3" s="98" t="s">
        <v>147</v>
      </c>
      <c r="AA3" s="99" t="s">
        <v>96</v>
      </c>
      <c r="AC3" s="76"/>
      <c r="AE3" s="75" t="s">
        <v>83</v>
      </c>
      <c r="AF3" s="75" t="s">
        <v>118</v>
      </c>
      <c r="AH3" s="76"/>
      <c r="AJ3" s="73" t="s">
        <v>109</v>
      </c>
      <c r="AK3" s="73" t="s">
        <v>0</v>
      </c>
      <c r="AL3" s="73" t="s">
        <v>123</v>
      </c>
      <c r="AM3" s="73" t="s">
        <v>113</v>
      </c>
      <c r="AN3" s="77" t="s">
        <v>148</v>
      </c>
      <c r="AO3" s="91"/>
      <c r="AQ3" s="76"/>
    </row>
    <row r="4" spans="1:43" s="2" customFormat="1" ht="102" customHeight="1" x14ac:dyDescent="0.35">
      <c r="A4" s="60"/>
      <c r="C4" s="62"/>
      <c r="D4" s="70"/>
      <c r="E4" s="70"/>
      <c r="F4" s="62"/>
      <c r="H4" s="67"/>
      <c r="I4" s="67"/>
      <c r="J4" s="67"/>
      <c r="K4" s="68"/>
      <c r="L4" s="82"/>
      <c r="N4" s="77"/>
      <c r="O4" s="81"/>
      <c r="P4" s="81"/>
      <c r="Q4" s="77"/>
      <c r="R4" s="88"/>
      <c r="S4" s="84"/>
      <c r="T4" s="77"/>
      <c r="V4" s="90"/>
      <c r="W4" s="90"/>
      <c r="X4" s="90"/>
      <c r="Y4" s="98"/>
      <c r="Z4" s="98"/>
      <c r="AA4" s="99"/>
      <c r="AC4" s="76"/>
      <c r="AE4" s="75"/>
      <c r="AF4" s="75"/>
      <c r="AH4" s="76"/>
      <c r="AJ4" s="74"/>
      <c r="AK4" s="74"/>
      <c r="AL4" s="74"/>
      <c r="AM4" s="74"/>
      <c r="AN4" s="77"/>
      <c r="AO4" s="84"/>
      <c r="AQ4" s="76"/>
    </row>
    <row r="5" spans="1:43" ht="19.5" customHeight="1" x14ac:dyDescent="0.35">
      <c r="A5" s="61"/>
      <c r="B5" s="3"/>
      <c r="C5" s="5" t="s">
        <v>2</v>
      </c>
      <c r="D5" s="5" t="s">
        <v>3</v>
      </c>
      <c r="E5" s="5" t="s">
        <v>4</v>
      </c>
      <c r="F5" s="27" t="s">
        <v>136</v>
      </c>
      <c r="G5" s="3"/>
      <c r="H5" s="5" t="s">
        <v>6</v>
      </c>
      <c r="I5" s="5" t="s">
        <v>7</v>
      </c>
      <c r="J5" s="4" t="s">
        <v>8</v>
      </c>
      <c r="K5" s="5" t="s">
        <v>9</v>
      </c>
      <c r="L5" s="27" t="s">
        <v>146</v>
      </c>
      <c r="M5" s="3"/>
      <c r="N5" s="5" t="s">
        <v>72</v>
      </c>
      <c r="O5" s="5" t="s">
        <v>130</v>
      </c>
      <c r="P5" s="5" t="s">
        <v>73</v>
      </c>
      <c r="Q5" s="5" t="s">
        <v>69</v>
      </c>
      <c r="R5" s="5" t="s">
        <v>74</v>
      </c>
      <c r="S5" s="5" t="s">
        <v>86</v>
      </c>
      <c r="T5" s="5" t="s">
        <v>179</v>
      </c>
      <c r="U5" s="3"/>
      <c r="V5" s="5" t="s">
        <v>82</v>
      </c>
      <c r="W5" s="5" t="s">
        <v>76</v>
      </c>
      <c r="X5" s="5" t="s">
        <v>138</v>
      </c>
      <c r="Y5" s="5" t="s">
        <v>134</v>
      </c>
      <c r="Z5" s="4" t="s">
        <v>127</v>
      </c>
      <c r="AA5" s="28" t="s">
        <v>185</v>
      </c>
      <c r="AB5" s="3"/>
      <c r="AC5" s="5" t="s">
        <v>186</v>
      </c>
      <c r="AD5" s="3"/>
      <c r="AE5" s="5" t="s">
        <v>88</v>
      </c>
      <c r="AF5" s="5" t="s">
        <v>180</v>
      </c>
      <c r="AG5" s="3"/>
      <c r="AH5" s="5" t="s">
        <v>181</v>
      </c>
      <c r="AI5" s="3"/>
      <c r="AJ5" s="5" t="s">
        <v>89</v>
      </c>
      <c r="AK5" s="5" t="s">
        <v>139</v>
      </c>
      <c r="AL5" s="5" t="s">
        <v>140</v>
      </c>
      <c r="AM5" s="4" t="s">
        <v>141</v>
      </c>
      <c r="AN5" s="4" t="s">
        <v>182</v>
      </c>
      <c r="AO5" s="26" t="s">
        <v>183</v>
      </c>
      <c r="AP5" s="3"/>
      <c r="AQ5" s="4" t="s">
        <v>184</v>
      </c>
    </row>
    <row r="6" spans="1:43" x14ac:dyDescent="0.35">
      <c r="A6" s="7" t="s">
        <v>10</v>
      </c>
      <c r="B6" s="9"/>
      <c r="C6" s="11">
        <v>87078862.364665002</v>
      </c>
      <c r="D6" s="11">
        <v>-4324869.5407480728</v>
      </c>
      <c r="E6" s="11">
        <v>-2884769.4123725756</v>
      </c>
      <c r="F6" s="11">
        <f>C6-D6+E6</f>
        <v>88518962.493040502</v>
      </c>
      <c r="G6" s="9"/>
      <c r="H6" s="12"/>
      <c r="I6" s="12"/>
      <c r="J6" s="12">
        <v>1424956.2326366305</v>
      </c>
      <c r="K6" s="12">
        <v>-27296.218307100349</v>
      </c>
      <c r="L6" s="21">
        <f t="shared" ref="L6:L37" si="0">SUM(H6:K6)</f>
        <v>1397660.0143295303</v>
      </c>
      <c r="M6" s="9"/>
      <c r="N6" s="12">
        <v>0</v>
      </c>
      <c r="O6" s="12">
        <v>187646.59</v>
      </c>
      <c r="P6" s="12"/>
      <c r="Q6" s="12"/>
      <c r="R6" s="12"/>
      <c r="S6" s="12"/>
      <c r="T6" s="21">
        <f>SUM(N6:S6)</f>
        <v>187646.59</v>
      </c>
      <c r="U6" s="9"/>
      <c r="V6" s="12">
        <f>'WF Allocation'!AB5</f>
        <v>0</v>
      </c>
      <c r="W6" s="12">
        <f>'WF Allocation'!AD5</f>
        <v>1355.5939162131344</v>
      </c>
      <c r="X6" s="12"/>
      <c r="Y6" s="12">
        <v>0</v>
      </c>
      <c r="Z6" s="12">
        <v>0</v>
      </c>
      <c r="AA6" s="21">
        <f>SUM(V6:Z6)</f>
        <v>1355.5939162131344</v>
      </c>
      <c r="AB6" s="9"/>
      <c r="AC6" s="8">
        <f t="shared" ref="AC6:AC37" si="1">F6+L6+T6+AA6</f>
        <v>90105624.691286236</v>
      </c>
      <c r="AD6" s="9"/>
      <c r="AE6" s="11">
        <v>3102046</v>
      </c>
      <c r="AF6" s="11"/>
      <c r="AG6" s="9"/>
      <c r="AH6" s="8">
        <f>AC6+AE6+AF6</f>
        <v>93207670.691286236</v>
      </c>
      <c r="AI6" s="9"/>
      <c r="AJ6" s="12">
        <v>424792</v>
      </c>
      <c r="AK6" s="12">
        <v>1017456.1649012864</v>
      </c>
      <c r="AL6" s="12">
        <v>5803555.8774438538</v>
      </c>
      <c r="AM6" s="12">
        <v>-709.84713000001295</v>
      </c>
      <c r="AN6" s="12"/>
      <c r="AO6" s="21">
        <f>SUM(AJ6:AN6)</f>
        <v>7245094.1952151405</v>
      </c>
      <c r="AP6" s="9"/>
      <c r="AQ6" s="10">
        <f>AH6+AO6</f>
        <v>100452764.88650137</v>
      </c>
    </row>
    <row r="7" spans="1:43" x14ac:dyDescent="0.35">
      <c r="A7" s="7" t="s">
        <v>11</v>
      </c>
      <c r="B7" s="9"/>
      <c r="C7" s="11">
        <v>894530.61510315002</v>
      </c>
      <c r="D7" s="11">
        <v>0</v>
      </c>
      <c r="E7" s="11">
        <v>0</v>
      </c>
      <c r="F7" s="11">
        <f t="shared" ref="F7:F64" si="2">C7-D7+E7</f>
        <v>894530.61510315002</v>
      </c>
      <c r="G7" s="9"/>
      <c r="H7" s="12"/>
      <c r="I7" s="12"/>
      <c r="J7" s="12">
        <v>15512.002604518946</v>
      </c>
      <c r="K7" s="12">
        <v>5840.2230200000076</v>
      </c>
      <c r="L7" s="21">
        <f t="shared" si="0"/>
        <v>21352.225624518953</v>
      </c>
      <c r="M7" s="9"/>
      <c r="N7" s="12">
        <v>0</v>
      </c>
      <c r="O7" s="12">
        <v>0</v>
      </c>
      <c r="P7" s="12"/>
      <c r="Q7" s="12"/>
      <c r="R7" s="12"/>
      <c r="S7" s="12"/>
      <c r="T7" s="21">
        <f t="shared" ref="T7:T64" si="3">SUM(N7:S7)</f>
        <v>0</v>
      </c>
      <c r="U7" s="9"/>
      <c r="V7" s="12">
        <f>'WF Allocation'!AB6</f>
        <v>9409.3686569214333</v>
      </c>
      <c r="W7" s="12">
        <f>'WF Allocation'!AD6</f>
        <v>0</v>
      </c>
      <c r="X7" s="12"/>
      <c r="Y7" s="12">
        <v>0</v>
      </c>
      <c r="Z7" s="12">
        <v>0</v>
      </c>
      <c r="AA7" s="21">
        <f t="shared" ref="AA7:AA64" si="4">SUM(V7:Z7)</f>
        <v>9409.3686569214333</v>
      </c>
      <c r="AB7" s="9"/>
      <c r="AC7" s="8">
        <f t="shared" si="1"/>
        <v>925292.20938459039</v>
      </c>
      <c r="AD7" s="9"/>
      <c r="AE7" s="11">
        <v>20340</v>
      </c>
      <c r="AF7" s="11"/>
      <c r="AG7" s="9"/>
      <c r="AH7" s="8">
        <f t="shared" ref="AH7:AH64" si="5">AC7+AE7+AF7</f>
        <v>945632.20938459039</v>
      </c>
      <c r="AI7" s="9"/>
      <c r="AJ7" s="12">
        <v>2034</v>
      </c>
      <c r="AK7" s="12">
        <v>34710.990615409602</v>
      </c>
      <c r="AL7" s="12">
        <v>544.62653164670849</v>
      </c>
      <c r="AM7" s="12">
        <v>0</v>
      </c>
      <c r="AN7" s="12"/>
      <c r="AO7" s="21">
        <f t="shared" ref="AO7:AO37" si="6">SUM(AJ7:AN7)</f>
        <v>37289.617147056313</v>
      </c>
      <c r="AP7" s="9"/>
      <c r="AQ7" s="10">
        <f t="shared" ref="AQ7:AQ64" si="7">AH7+AO7</f>
        <v>982921.82653164666</v>
      </c>
    </row>
    <row r="8" spans="1:43" x14ac:dyDescent="0.35">
      <c r="A8" s="7" t="s">
        <v>12</v>
      </c>
      <c r="B8" s="9"/>
      <c r="C8" s="11">
        <v>4206279.2206974933</v>
      </c>
      <c r="D8" s="11">
        <v>-167223.35904181658</v>
      </c>
      <c r="E8" s="11">
        <v>-95941.949473147164</v>
      </c>
      <c r="F8" s="11">
        <f t="shared" si="2"/>
        <v>4277560.6302661626</v>
      </c>
      <c r="G8" s="9"/>
      <c r="H8" s="12"/>
      <c r="I8" s="12"/>
      <c r="J8" s="12">
        <v>69594.451739652461</v>
      </c>
      <c r="K8" s="12">
        <v>181312.91558499995</v>
      </c>
      <c r="L8" s="21">
        <f t="shared" si="0"/>
        <v>250907.36732465241</v>
      </c>
      <c r="M8" s="9"/>
      <c r="N8" s="12">
        <v>5790</v>
      </c>
      <c r="O8" s="12">
        <v>7097.74</v>
      </c>
      <c r="P8" s="12"/>
      <c r="Q8" s="12"/>
      <c r="R8" s="12"/>
      <c r="S8" s="12"/>
      <c r="T8" s="21">
        <f t="shared" si="3"/>
        <v>12887.74</v>
      </c>
      <c r="U8" s="9"/>
      <c r="V8" s="12">
        <f>'WF Allocation'!AB7</f>
        <v>0</v>
      </c>
      <c r="W8" s="12">
        <f>'WF Allocation'!AD7</f>
        <v>70.044684772620769</v>
      </c>
      <c r="X8" s="12"/>
      <c r="Y8" s="12">
        <v>0</v>
      </c>
      <c r="Z8" s="12">
        <v>0</v>
      </c>
      <c r="AA8" s="21">
        <f t="shared" si="4"/>
        <v>70.044684772620769</v>
      </c>
      <c r="AB8" s="9"/>
      <c r="AC8" s="8">
        <f t="shared" si="1"/>
        <v>4541425.7822755873</v>
      </c>
      <c r="AD8" s="9"/>
      <c r="AE8" s="11">
        <v>51756</v>
      </c>
      <c r="AF8" s="11"/>
      <c r="AG8" s="9"/>
      <c r="AH8" s="8">
        <f t="shared" si="5"/>
        <v>4593181.7822755873</v>
      </c>
      <c r="AI8" s="9"/>
      <c r="AJ8" s="12">
        <v>11006</v>
      </c>
      <c r="AK8" s="12">
        <v>57922.38080420225</v>
      </c>
      <c r="AL8" s="12">
        <v>65955.927861490738</v>
      </c>
      <c r="AM8" s="12">
        <v>0</v>
      </c>
      <c r="AN8" s="12"/>
      <c r="AO8" s="21">
        <f t="shared" si="6"/>
        <v>134884.30866569298</v>
      </c>
      <c r="AP8" s="9"/>
      <c r="AQ8" s="10">
        <f t="shared" si="7"/>
        <v>4728066.0909412801</v>
      </c>
    </row>
    <row r="9" spans="1:43" x14ac:dyDescent="0.35">
      <c r="A9" s="7" t="s">
        <v>13</v>
      </c>
      <c r="B9" s="9"/>
      <c r="C9" s="11">
        <v>14080618.947297553</v>
      </c>
      <c r="D9" s="11">
        <v>-583709.96346897073</v>
      </c>
      <c r="E9" s="11">
        <v>-360287.36316476949</v>
      </c>
      <c r="F9" s="11">
        <f t="shared" si="2"/>
        <v>14304041.547601754</v>
      </c>
      <c r="G9" s="9"/>
      <c r="H9" s="12">
        <v>-157895.98883278668</v>
      </c>
      <c r="I9" s="12"/>
      <c r="J9" s="12">
        <v>220838.31628313416</v>
      </c>
      <c r="K9" s="12">
        <v>232088.06820199988</v>
      </c>
      <c r="L9" s="21">
        <f t="shared" si="0"/>
        <v>295030.39565234736</v>
      </c>
      <c r="M9" s="9"/>
      <c r="N9" s="12">
        <v>15210</v>
      </c>
      <c r="O9" s="12">
        <v>106022.54</v>
      </c>
      <c r="P9" s="12"/>
      <c r="Q9" s="12"/>
      <c r="R9" s="12"/>
      <c r="S9" s="12"/>
      <c r="T9" s="21">
        <f t="shared" si="3"/>
        <v>121232.54</v>
      </c>
      <c r="U9" s="9"/>
      <c r="V9" s="12">
        <f>'WF Allocation'!AB8</f>
        <v>0</v>
      </c>
      <c r="W9" s="12">
        <f>'WF Allocation'!AD8</f>
        <v>210.00552498928394</v>
      </c>
      <c r="X9" s="12"/>
      <c r="Y9" s="12">
        <v>0</v>
      </c>
      <c r="Z9" s="12">
        <v>0</v>
      </c>
      <c r="AA9" s="21">
        <f t="shared" si="4"/>
        <v>210.00552498928394</v>
      </c>
      <c r="AB9" s="9"/>
      <c r="AC9" s="8">
        <f t="shared" si="1"/>
        <v>14720514.48877909</v>
      </c>
      <c r="AD9" s="9"/>
      <c r="AE9" s="11">
        <v>124077</v>
      </c>
      <c r="AF9" s="11"/>
      <c r="AG9" s="9"/>
      <c r="AH9" s="8">
        <f t="shared" si="5"/>
        <v>14844591.48877909</v>
      </c>
      <c r="AI9" s="9"/>
      <c r="AJ9" s="12">
        <v>59332</v>
      </c>
      <c r="AK9" s="12">
        <v>155943.13477592371</v>
      </c>
      <c r="AL9" s="12">
        <v>292326.03107719187</v>
      </c>
      <c r="AM9" s="12">
        <v>0</v>
      </c>
      <c r="AN9" s="12"/>
      <c r="AO9" s="21">
        <f t="shared" si="6"/>
        <v>507601.16585311561</v>
      </c>
      <c r="AP9" s="9"/>
      <c r="AQ9" s="10">
        <f t="shared" si="7"/>
        <v>15352192.654632205</v>
      </c>
    </row>
    <row r="10" spans="1:43" x14ac:dyDescent="0.35">
      <c r="A10" s="7" t="s">
        <v>14</v>
      </c>
      <c r="B10" s="9"/>
      <c r="C10" s="11">
        <v>3331021.192823831</v>
      </c>
      <c r="D10" s="11">
        <v>-111187.19771571792</v>
      </c>
      <c r="E10" s="11">
        <v>-53832.840705294278</v>
      </c>
      <c r="F10" s="11">
        <f t="shared" si="2"/>
        <v>3388375.5498342547</v>
      </c>
      <c r="G10" s="9"/>
      <c r="H10" s="12"/>
      <c r="I10" s="12"/>
      <c r="J10" s="12">
        <v>53212.709820028249</v>
      </c>
      <c r="K10" s="12">
        <v>47901.649914040019</v>
      </c>
      <c r="L10" s="21">
        <f t="shared" si="0"/>
        <v>101114.35973406828</v>
      </c>
      <c r="M10" s="9"/>
      <c r="N10" s="12">
        <v>791.25</v>
      </c>
      <c r="O10" s="12">
        <v>6654.13</v>
      </c>
      <c r="P10" s="12"/>
      <c r="Q10" s="12"/>
      <c r="R10" s="12"/>
      <c r="S10" s="12"/>
      <c r="T10" s="21">
        <f t="shared" si="3"/>
        <v>7445.38</v>
      </c>
      <c r="U10" s="9"/>
      <c r="V10" s="12">
        <f>'WF Allocation'!AB9</f>
        <v>0</v>
      </c>
      <c r="W10" s="12">
        <f>'WF Allocation'!AD9</f>
        <v>52.008507927560032</v>
      </c>
      <c r="X10" s="12"/>
      <c r="Y10" s="12">
        <v>0</v>
      </c>
      <c r="Z10" s="12">
        <v>0</v>
      </c>
      <c r="AA10" s="21">
        <f t="shared" si="4"/>
        <v>52.008507927560032</v>
      </c>
      <c r="AB10" s="9"/>
      <c r="AC10" s="8">
        <f t="shared" si="1"/>
        <v>3496987.2980762501</v>
      </c>
      <c r="AD10" s="9"/>
      <c r="AE10" s="11">
        <v>50506</v>
      </c>
      <c r="AF10" s="11"/>
      <c r="AG10" s="9"/>
      <c r="AH10" s="8">
        <f t="shared" si="5"/>
        <v>3547493.2980762501</v>
      </c>
      <c r="AI10" s="9"/>
      <c r="AJ10" s="12">
        <v>18652</v>
      </c>
      <c r="AK10" s="12">
        <v>60856.135877789566</v>
      </c>
      <c r="AL10" s="12">
        <v>44059.366248001286</v>
      </c>
      <c r="AM10" s="12">
        <v>0</v>
      </c>
      <c r="AN10" s="12"/>
      <c r="AO10" s="21">
        <f t="shared" si="6"/>
        <v>123567.50212579085</v>
      </c>
      <c r="AP10" s="9"/>
      <c r="AQ10" s="10">
        <f t="shared" si="7"/>
        <v>3671060.8002020409</v>
      </c>
    </row>
    <row r="11" spans="1:43" x14ac:dyDescent="0.35">
      <c r="A11" s="7" t="s">
        <v>15</v>
      </c>
      <c r="B11" s="9"/>
      <c r="C11" s="11">
        <v>2380354.398437568</v>
      </c>
      <c r="D11" s="11">
        <v>-94059.086551838831</v>
      </c>
      <c r="E11" s="11">
        <v>-53965.021281448273</v>
      </c>
      <c r="F11" s="11">
        <f t="shared" si="2"/>
        <v>2420448.4637079588</v>
      </c>
      <c r="G11" s="9"/>
      <c r="H11" s="12"/>
      <c r="I11" s="12"/>
      <c r="J11" s="12">
        <v>39552.766895694542</v>
      </c>
      <c r="K11" s="12">
        <v>51781.313000000009</v>
      </c>
      <c r="L11" s="21">
        <f t="shared" si="0"/>
        <v>91334.079895694551</v>
      </c>
      <c r="M11" s="9"/>
      <c r="N11" s="12">
        <v>0</v>
      </c>
      <c r="O11" s="12">
        <v>9759.4</v>
      </c>
      <c r="P11" s="12"/>
      <c r="Q11" s="12"/>
      <c r="R11" s="12"/>
      <c r="S11" s="12"/>
      <c r="T11" s="21">
        <f t="shared" si="3"/>
        <v>9759.4</v>
      </c>
      <c r="U11" s="9"/>
      <c r="V11" s="12">
        <f>'WF Allocation'!AB10</f>
        <v>0</v>
      </c>
      <c r="W11" s="12">
        <f>'WF Allocation'!AD10</f>
        <v>38.969807701438</v>
      </c>
      <c r="X11" s="12"/>
      <c r="Y11" s="12">
        <v>0</v>
      </c>
      <c r="Z11" s="12">
        <v>0</v>
      </c>
      <c r="AA11" s="21">
        <f t="shared" si="4"/>
        <v>38.969807701438</v>
      </c>
      <c r="AB11" s="9"/>
      <c r="AC11" s="8">
        <f t="shared" si="1"/>
        <v>2521580.9134113551</v>
      </c>
      <c r="AD11" s="9"/>
      <c r="AE11" s="11">
        <v>24773</v>
      </c>
      <c r="AF11" s="11"/>
      <c r="AG11" s="9"/>
      <c r="AH11" s="8">
        <f t="shared" si="5"/>
        <v>2546353.9134113551</v>
      </c>
      <c r="AI11" s="9"/>
      <c r="AJ11" s="12">
        <v>13708</v>
      </c>
      <c r="AK11" s="12">
        <v>46982.382706798824</v>
      </c>
      <c r="AL11" s="12">
        <v>129856.9233200586</v>
      </c>
      <c r="AM11" s="12">
        <v>0</v>
      </c>
      <c r="AN11" s="12"/>
      <c r="AO11" s="21">
        <f t="shared" si="6"/>
        <v>190547.30602685743</v>
      </c>
      <c r="AP11" s="9"/>
      <c r="AQ11" s="10">
        <f t="shared" si="7"/>
        <v>2736901.2194382125</v>
      </c>
    </row>
    <row r="12" spans="1:43" x14ac:dyDescent="0.35">
      <c r="A12" s="7" t="s">
        <v>16</v>
      </c>
      <c r="B12" s="9"/>
      <c r="C12" s="11">
        <v>49324106.957559936</v>
      </c>
      <c r="D12" s="11">
        <v>-1738845.9929553482</v>
      </c>
      <c r="E12" s="11">
        <v>-841886.6674663194</v>
      </c>
      <c r="F12" s="11">
        <f t="shared" si="2"/>
        <v>50221066.283048965</v>
      </c>
      <c r="G12" s="9"/>
      <c r="H12" s="12"/>
      <c r="I12" s="12"/>
      <c r="J12" s="12">
        <v>832188.49962770089</v>
      </c>
      <c r="K12" s="12">
        <v>581122.23800000024</v>
      </c>
      <c r="L12" s="21">
        <f t="shared" si="0"/>
        <v>1413310.7376277011</v>
      </c>
      <c r="M12" s="9"/>
      <c r="N12" s="12">
        <v>0</v>
      </c>
      <c r="O12" s="12">
        <v>86060.14</v>
      </c>
      <c r="P12" s="12"/>
      <c r="Q12" s="12"/>
      <c r="R12" s="12"/>
      <c r="S12" s="12"/>
      <c r="T12" s="21">
        <f t="shared" si="3"/>
        <v>86060.14</v>
      </c>
      <c r="U12" s="9"/>
      <c r="V12" s="12">
        <f>'WF Allocation'!AB11</f>
        <v>0</v>
      </c>
      <c r="W12" s="12">
        <f>'WF Allocation'!AD11</f>
        <v>800.50996535919057</v>
      </c>
      <c r="X12" s="12"/>
      <c r="Y12" s="12">
        <v>0</v>
      </c>
      <c r="Z12" s="12">
        <v>0</v>
      </c>
      <c r="AA12" s="21">
        <f t="shared" si="4"/>
        <v>800.50996535919057</v>
      </c>
      <c r="AB12" s="9"/>
      <c r="AC12" s="8">
        <f t="shared" si="1"/>
        <v>51721237.670642026</v>
      </c>
      <c r="AD12" s="9"/>
      <c r="AE12" s="11">
        <v>1396191</v>
      </c>
      <c r="AF12" s="11"/>
      <c r="AG12" s="9"/>
      <c r="AH12" s="8">
        <f t="shared" si="5"/>
        <v>53117428.670642026</v>
      </c>
      <c r="AI12" s="9"/>
      <c r="AJ12" s="12">
        <v>218186</v>
      </c>
      <c r="AK12" s="12">
        <v>722449.49131088948</v>
      </c>
      <c r="AL12" s="12">
        <v>3179424.0868021813</v>
      </c>
      <c r="AM12" s="12">
        <v>2674.1427000000067</v>
      </c>
      <c r="AN12" s="12"/>
      <c r="AO12" s="21">
        <f t="shared" si="6"/>
        <v>4122733.7208130709</v>
      </c>
      <c r="AP12" s="9"/>
      <c r="AQ12" s="10">
        <f t="shared" si="7"/>
        <v>57240162.391455099</v>
      </c>
    </row>
    <row r="13" spans="1:43" x14ac:dyDescent="0.35">
      <c r="A13" s="7" t="s">
        <v>17</v>
      </c>
      <c r="B13" s="9"/>
      <c r="C13" s="11">
        <v>3687521.0980277979</v>
      </c>
      <c r="D13" s="11">
        <v>-138332.61094449257</v>
      </c>
      <c r="E13" s="11">
        <v>-79366.306512274998</v>
      </c>
      <c r="F13" s="11">
        <f t="shared" si="2"/>
        <v>3746487.4024600158</v>
      </c>
      <c r="G13" s="9"/>
      <c r="H13" s="12"/>
      <c r="I13" s="12"/>
      <c r="J13" s="12">
        <v>72010.754461175326</v>
      </c>
      <c r="K13" s="12">
        <v>61470.093666666689</v>
      </c>
      <c r="L13" s="21">
        <f t="shared" si="0"/>
        <v>133480.84812784201</v>
      </c>
      <c r="M13" s="9"/>
      <c r="N13" s="12">
        <v>0</v>
      </c>
      <c r="O13" s="12">
        <v>14195.49</v>
      </c>
      <c r="P13" s="12"/>
      <c r="Q13" s="12"/>
      <c r="R13" s="12"/>
      <c r="S13" s="12"/>
      <c r="T13" s="21">
        <f t="shared" si="3"/>
        <v>14195.49</v>
      </c>
      <c r="U13" s="9"/>
      <c r="V13" s="12">
        <f>'WF Allocation'!AB12</f>
        <v>0</v>
      </c>
      <c r="W13" s="12">
        <f>'WF Allocation'!AD12</f>
        <v>60.418788171699468</v>
      </c>
      <c r="X13" s="12"/>
      <c r="Y13" s="12">
        <v>0</v>
      </c>
      <c r="Z13" s="12">
        <v>0</v>
      </c>
      <c r="AA13" s="21">
        <f t="shared" si="4"/>
        <v>60.418788171699468</v>
      </c>
      <c r="AB13" s="9"/>
      <c r="AC13" s="8">
        <f t="shared" si="1"/>
        <v>3894224.1593760299</v>
      </c>
      <c r="AD13" s="9"/>
      <c r="AE13" s="11">
        <v>94130</v>
      </c>
      <c r="AF13" s="11"/>
      <c r="AG13" s="9"/>
      <c r="AH13" s="8">
        <f t="shared" si="5"/>
        <v>3988354.1593760299</v>
      </c>
      <c r="AI13" s="9"/>
      <c r="AJ13" s="12">
        <v>11208</v>
      </c>
      <c r="AK13" s="12">
        <v>50172.60296185968</v>
      </c>
      <c r="AL13" s="12">
        <v>29106.797328373104</v>
      </c>
      <c r="AM13" s="12">
        <v>0</v>
      </c>
      <c r="AN13" s="12"/>
      <c r="AO13" s="21">
        <f t="shared" si="6"/>
        <v>90487.400290232792</v>
      </c>
      <c r="AP13" s="9"/>
      <c r="AQ13" s="10">
        <f t="shared" si="7"/>
        <v>4078841.5596662625</v>
      </c>
    </row>
    <row r="14" spans="1:43" x14ac:dyDescent="0.35">
      <c r="A14" s="7" t="s">
        <v>18</v>
      </c>
      <c r="B14" s="9"/>
      <c r="C14" s="11">
        <v>9282008.5179053769</v>
      </c>
      <c r="D14" s="11">
        <v>-320823.7393388765</v>
      </c>
      <c r="E14" s="11">
        <v>-155331.31159996046</v>
      </c>
      <c r="F14" s="11">
        <f t="shared" si="2"/>
        <v>9447500.945644293</v>
      </c>
      <c r="G14" s="9"/>
      <c r="H14" s="12"/>
      <c r="I14" s="12">
        <v>36553.312147164717</v>
      </c>
      <c r="J14" s="12">
        <v>153541.96252400609</v>
      </c>
      <c r="K14" s="12">
        <v>191183.32086399995</v>
      </c>
      <c r="L14" s="21">
        <f t="shared" si="0"/>
        <v>381278.59553517075</v>
      </c>
      <c r="M14" s="9"/>
      <c r="N14" s="12">
        <v>24418</v>
      </c>
      <c r="O14" s="12">
        <v>56338.34</v>
      </c>
      <c r="P14" s="12"/>
      <c r="Q14" s="12"/>
      <c r="R14" s="12"/>
      <c r="S14" s="12"/>
      <c r="T14" s="21">
        <f t="shared" si="3"/>
        <v>80756.34</v>
      </c>
      <c r="U14" s="9"/>
      <c r="V14" s="12">
        <f>'WF Allocation'!AB13</f>
        <v>0</v>
      </c>
      <c r="W14" s="12">
        <f>'WF Allocation'!AD13</f>
        <v>152.66492249287745</v>
      </c>
      <c r="X14" s="12"/>
      <c r="Y14" s="12">
        <v>0</v>
      </c>
      <c r="Z14" s="12">
        <v>0</v>
      </c>
      <c r="AA14" s="21">
        <f t="shared" si="4"/>
        <v>152.66492249287745</v>
      </c>
      <c r="AB14" s="9"/>
      <c r="AC14" s="8">
        <f t="shared" si="1"/>
        <v>9909688.5461019557</v>
      </c>
      <c r="AD14" s="9"/>
      <c r="AE14" s="11">
        <v>213120</v>
      </c>
      <c r="AF14" s="11"/>
      <c r="AG14" s="9"/>
      <c r="AH14" s="8">
        <f t="shared" si="5"/>
        <v>10122808.546101956</v>
      </c>
      <c r="AI14" s="9"/>
      <c r="AJ14" s="12">
        <v>54374</v>
      </c>
      <c r="AK14" s="12">
        <v>147338.34055785526</v>
      </c>
      <c r="AL14" s="12">
        <v>254469.24697170136</v>
      </c>
      <c r="AM14" s="12">
        <v>0</v>
      </c>
      <c r="AN14" s="12"/>
      <c r="AO14" s="21">
        <f t="shared" si="6"/>
        <v>456181.58752955659</v>
      </c>
      <c r="AP14" s="9"/>
      <c r="AQ14" s="10">
        <f t="shared" si="7"/>
        <v>10578990.133631513</v>
      </c>
    </row>
    <row r="15" spans="1:43" x14ac:dyDescent="0.35">
      <c r="A15" s="7" t="s">
        <v>19</v>
      </c>
      <c r="B15" s="9"/>
      <c r="C15" s="11">
        <v>59232238.27686891</v>
      </c>
      <c r="D15" s="11">
        <v>-3029032.8477046117</v>
      </c>
      <c r="E15" s="11">
        <v>-2020421.9400843799</v>
      </c>
      <c r="F15" s="11">
        <f t="shared" si="2"/>
        <v>60240849.184489138</v>
      </c>
      <c r="G15" s="9"/>
      <c r="H15" s="12"/>
      <c r="I15" s="12"/>
      <c r="J15" s="12">
        <v>1016828.2699248431</v>
      </c>
      <c r="K15" s="12">
        <v>58310.679400000488</v>
      </c>
      <c r="L15" s="21">
        <f t="shared" si="0"/>
        <v>1075138.9493248435</v>
      </c>
      <c r="M15" s="9"/>
      <c r="N15" s="12">
        <v>75930</v>
      </c>
      <c r="O15" s="12">
        <v>238661.62</v>
      </c>
      <c r="P15" s="12"/>
      <c r="Q15" s="12"/>
      <c r="R15" s="12"/>
      <c r="S15" s="12"/>
      <c r="T15" s="21">
        <f t="shared" si="3"/>
        <v>314591.62</v>
      </c>
      <c r="U15" s="9"/>
      <c r="V15" s="12">
        <f>'WF Allocation'!AB14</f>
        <v>0</v>
      </c>
      <c r="W15" s="12">
        <f>'WF Allocation'!AD14</f>
        <v>965.67647060044214</v>
      </c>
      <c r="X15" s="12"/>
      <c r="Y15" s="12">
        <v>0</v>
      </c>
      <c r="Z15" s="12">
        <v>0</v>
      </c>
      <c r="AA15" s="21">
        <f t="shared" si="4"/>
        <v>965.67647060044214</v>
      </c>
      <c r="AB15" s="9"/>
      <c r="AC15" s="8">
        <f t="shared" si="1"/>
        <v>61631545.430284582</v>
      </c>
      <c r="AD15" s="9"/>
      <c r="AE15" s="11">
        <v>3340363</v>
      </c>
      <c r="AF15" s="11"/>
      <c r="AG15" s="9"/>
      <c r="AH15" s="8">
        <f t="shared" si="5"/>
        <v>64971908.430284582</v>
      </c>
      <c r="AI15" s="9"/>
      <c r="AJ15" s="12">
        <v>181080</v>
      </c>
      <c r="AK15" s="12">
        <v>636326.25842239836</v>
      </c>
      <c r="AL15" s="12">
        <v>2761000.8693055334</v>
      </c>
      <c r="AM15" s="12">
        <v>5580.7512000000042</v>
      </c>
      <c r="AN15" s="12"/>
      <c r="AO15" s="21">
        <f t="shared" si="6"/>
        <v>3583987.8789279317</v>
      </c>
      <c r="AP15" s="9"/>
      <c r="AQ15" s="10">
        <f t="shared" si="7"/>
        <v>68555896.309212521</v>
      </c>
    </row>
    <row r="16" spans="1:43" x14ac:dyDescent="0.35">
      <c r="A16" s="7" t="s">
        <v>20</v>
      </c>
      <c r="B16" s="9"/>
      <c r="C16" s="11">
        <v>2952673.6552799642</v>
      </c>
      <c r="D16" s="11">
        <v>-115557.02793849875</v>
      </c>
      <c r="E16" s="11">
        <v>-66299.149827328249</v>
      </c>
      <c r="F16" s="11">
        <f t="shared" si="2"/>
        <v>3001931.5333911348</v>
      </c>
      <c r="G16" s="9"/>
      <c r="H16" s="12"/>
      <c r="I16" s="12"/>
      <c r="J16" s="12">
        <v>48183.747984742025</v>
      </c>
      <c r="K16" s="12">
        <v>130265.24674800001</v>
      </c>
      <c r="L16" s="21">
        <f t="shared" si="0"/>
        <v>178448.99473274202</v>
      </c>
      <c r="M16" s="9"/>
      <c r="N16" s="12">
        <v>1230</v>
      </c>
      <c r="O16" s="12">
        <v>8206.77</v>
      </c>
      <c r="P16" s="12"/>
      <c r="Q16" s="12"/>
      <c r="R16" s="12"/>
      <c r="S16" s="12"/>
      <c r="T16" s="21">
        <f t="shared" si="3"/>
        <v>9436.77</v>
      </c>
      <c r="U16" s="9"/>
      <c r="V16" s="12">
        <f>'WF Allocation'!AB15</f>
        <v>0</v>
      </c>
      <c r="W16" s="12">
        <f>'WF Allocation'!AD15</f>
        <v>49.294735409659346</v>
      </c>
      <c r="X16" s="12"/>
      <c r="Y16" s="12">
        <v>0</v>
      </c>
      <c r="Z16" s="12">
        <v>0</v>
      </c>
      <c r="AA16" s="21">
        <f t="shared" si="4"/>
        <v>49.294735409659346</v>
      </c>
      <c r="AB16" s="9"/>
      <c r="AC16" s="8">
        <f t="shared" si="1"/>
        <v>3189866.5928592868</v>
      </c>
      <c r="AD16" s="9"/>
      <c r="AE16" s="11">
        <v>54665</v>
      </c>
      <c r="AF16" s="11"/>
      <c r="AG16" s="9"/>
      <c r="AH16" s="8">
        <f t="shared" si="5"/>
        <v>3244531.5928592868</v>
      </c>
      <c r="AI16" s="9"/>
      <c r="AJ16" s="12">
        <v>19264</v>
      </c>
      <c r="AK16" s="12">
        <v>51119.001199303486</v>
      </c>
      <c r="AL16" s="12">
        <v>164754.60349371491</v>
      </c>
      <c r="AM16" s="12">
        <v>0</v>
      </c>
      <c r="AN16" s="12"/>
      <c r="AO16" s="21">
        <f t="shared" si="6"/>
        <v>235137.60469301839</v>
      </c>
      <c r="AP16" s="9"/>
      <c r="AQ16" s="10">
        <f t="shared" si="7"/>
        <v>3479669.1975523052</v>
      </c>
    </row>
    <row r="17" spans="1:43" x14ac:dyDescent="0.35">
      <c r="A17" s="7" t="s">
        <v>21</v>
      </c>
      <c r="B17" s="9"/>
      <c r="C17" s="11">
        <v>8115475.02421006</v>
      </c>
      <c r="D17" s="11">
        <v>-425808.2226928958</v>
      </c>
      <c r="E17" s="11">
        <v>-284022.10165829107</v>
      </c>
      <c r="F17" s="11">
        <f t="shared" si="2"/>
        <v>8257261.1452446645</v>
      </c>
      <c r="G17" s="9"/>
      <c r="H17" s="12"/>
      <c r="I17" s="12">
        <v>14109.071463437751</v>
      </c>
      <c r="J17" s="12">
        <v>143344.21037413564</v>
      </c>
      <c r="K17" s="12">
        <v>355151.25499999989</v>
      </c>
      <c r="L17" s="21">
        <f t="shared" si="0"/>
        <v>512604.53683757328</v>
      </c>
      <c r="M17" s="9"/>
      <c r="N17" s="12">
        <v>12250</v>
      </c>
      <c r="O17" s="12">
        <v>43030.07</v>
      </c>
      <c r="P17" s="12"/>
      <c r="Q17" s="12"/>
      <c r="R17" s="12"/>
      <c r="S17" s="12"/>
      <c r="T17" s="21">
        <f t="shared" si="3"/>
        <v>55280.07</v>
      </c>
      <c r="U17" s="9"/>
      <c r="V17" s="12">
        <f>'WF Allocation'!AB16</f>
        <v>0</v>
      </c>
      <c r="W17" s="12">
        <f>'WF Allocation'!AD16</f>
        <v>131.63050107785168</v>
      </c>
      <c r="X17" s="12"/>
      <c r="Y17" s="12">
        <v>0</v>
      </c>
      <c r="Z17" s="12">
        <v>0</v>
      </c>
      <c r="AA17" s="21">
        <f t="shared" si="4"/>
        <v>131.63050107785168</v>
      </c>
      <c r="AB17" s="9"/>
      <c r="AC17" s="8">
        <f t="shared" si="1"/>
        <v>8825277.3825833164</v>
      </c>
      <c r="AD17" s="9"/>
      <c r="AE17" s="11">
        <v>73084</v>
      </c>
      <c r="AF17" s="11"/>
      <c r="AG17" s="9"/>
      <c r="AH17" s="8">
        <f t="shared" si="5"/>
        <v>8898361.3825833164</v>
      </c>
      <c r="AI17" s="9"/>
      <c r="AJ17" s="12">
        <v>48160</v>
      </c>
      <c r="AK17" s="12">
        <v>114409.68131268911</v>
      </c>
      <c r="AL17" s="12">
        <v>104637.70009309785</v>
      </c>
      <c r="AM17" s="12">
        <v>-88.90440000000018</v>
      </c>
      <c r="AN17" s="12"/>
      <c r="AO17" s="21">
        <f t="shared" si="6"/>
        <v>267118.47700578696</v>
      </c>
      <c r="AP17" s="9"/>
      <c r="AQ17" s="10">
        <f t="shared" si="7"/>
        <v>9165479.8595891036</v>
      </c>
    </row>
    <row r="18" spans="1:43" x14ac:dyDescent="0.35">
      <c r="A18" s="7" t="s">
        <v>22</v>
      </c>
      <c r="B18" s="9"/>
      <c r="C18" s="11">
        <v>10217919.173191223</v>
      </c>
      <c r="D18" s="11">
        <v>-368915.64082798851</v>
      </c>
      <c r="E18" s="11">
        <v>-246073.67838021016</v>
      </c>
      <c r="F18" s="11">
        <f t="shared" si="2"/>
        <v>10340761.135639003</v>
      </c>
      <c r="G18" s="9"/>
      <c r="H18" s="12">
        <v>-272685.91638443805</v>
      </c>
      <c r="I18" s="12"/>
      <c r="J18" s="12">
        <v>163060.39354630615</v>
      </c>
      <c r="K18" s="12">
        <v>35817.023061559987</v>
      </c>
      <c r="L18" s="21">
        <f t="shared" si="0"/>
        <v>-73808.499776571916</v>
      </c>
      <c r="M18" s="9"/>
      <c r="N18" s="12">
        <v>25465</v>
      </c>
      <c r="O18" s="12">
        <v>37484.959999999999</v>
      </c>
      <c r="P18" s="12"/>
      <c r="Q18" s="12"/>
      <c r="R18" s="12"/>
      <c r="S18" s="12"/>
      <c r="T18" s="21">
        <f t="shared" si="3"/>
        <v>62949.96</v>
      </c>
      <c r="U18" s="9"/>
      <c r="V18" s="12">
        <f>'WF Allocation'!AB17</f>
        <v>0</v>
      </c>
      <c r="W18" s="12">
        <f>'WF Allocation'!AD17</f>
        <v>150.63962372299</v>
      </c>
      <c r="X18" s="12"/>
      <c r="Y18" s="12">
        <v>0</v>
      </c>
      <c r="Z18" s="12">
        <v>0</v>
      </c>
      <c r="AA18" s="21">
        <f t="shared" si="4"/>
        <v>150.63962372299</v>
      </c>
      <c r="AB18" s="9"/>
      <c r="AC18" s="8">
        <f t="shared" si="1"/>
        <v>10330053.235486154</v>
      </c>
      <c r="AD18" s="9"/>
      <c r="AE18" s="11">
        <v>125539</v>
      </c>
      <c r="AF18" s="11"/>
      <c r="AG18" s="9"/>
      <c r="AH18" s="8">
        <f t="shared" si="5"/>
        <v>10455592.235486154</v>
      </c>
      <c r="AI18" s="9"/>
      <c r="AJ18" s="12">
        <v>67678</v>
      </c>
      <c r="AK18" s="12">
        <v>140935.25323852518</v>
      </c>
      <c r="AL18" s="12">
        <v>776426.93068411679</v>
      </c>
      <c r="AM18" s="12">
        <v>1913.3332314900013</v>
      </c>
      <c r="AN18" s="12"/>
      <c r="AO18" s="21">
        <f t="shared" si="6"/>
        <v>986953.5171541319</v>
      </c>
      <c r="AP18" s="9"/>
      <c r="AQ18" s="10">
        <f t="shared" si="7"/>
        <v>11442545.752640285</v>
      </c>
    </row>
    <row r="19" spans="1:43" x14ac:dyDescent="0.35">
      <c r="A19" s="7" t="s">
        <v>23</v>
      </c>
      <c r="B19" s="9"/>
      <c r="C19" s="11">
        <v>2538720.3083256637</v>
      </c>
      <c r="D19" s="11">
        <v>-95541.856868295392</v>
      </c>
      <c r="E19" s="11">
        <v>-54815.739001729096</v>
      </c>
      <c r="F19" s="11">
        <f t="shared" si="2"/>
        <v>2579446.4261922301</v>
      </c>
      <c r="G19" s="9"/>
      <c r="H19" s="12"/>
      <c r="I19" s="12"/>
      <c r="J19" s="12">
        <v>40474.143339434726</v>
      </c>
      <c r="K19" s="12">
        <v>50128.540200000039</v>
      </c>
      <c r="L19" s="21">
        <f t="shared" si="0"/>
        <v>90602.683539434773</v>
      </c>
      <c r="M19" s="9"/>
      <c r="N19" s="12">
        <v>1395</v>
      </c>
      <c r="O19" s="12">
        <v>4879.7</v>
      </c>
      <c r="P19" s="12"/>
      <c r="Q19" s="12"/>
      <c r="R19" s="12"/>
      <c r="S19" s="12"/>
      <c r="T19" s="21">
        <f t="shared" si="3"/>
        <v>6274.7</v>
      </c>
      <c r="U19" s="9"/>
      <c r="V19" s="12">
        <f>'WF Allocation'!AB18</f>
        <v>0</v>
      </c>
      <c r="W19" s="12">
        <f>'WF Allocation'!AD18</f>
        <v>39.389605391499003</v>
      </c>
      <c r="X19" s="12"/>
      <c r="Y19" s="12">
        <v>0</v>
      </c>
      <c r="Z19" s="12">
        <v>0</v>
      </c>
      <c r="AA19" s="21">
        <f t="shared" si="4"/>
        <v>39.389605391499003</v>
      </c>
      <c r="AB19" s="9"/>
      <c r="AC19" s="8">
        <f t="shared" si="1"/>
        <v>2676363.1993370564</v>
      </c>
      <c r="AD19" s="9"/>
      <c r="AE19" s="11">
        <v>75586</v>
      </c>
      <c r="AF19" s="11"/>
      <c r="AG19" s="9"/>
      <c r="AH19" s="8">
        <f t="shared" si="5"/>
        <v>2751949.1993370564</v>
      </c>
      <c r="AI19" s="9"/>
      <c r="AJ19" s="12">
        <v>30402</v>
      </c>
      <c r="AK19" s="12">
        <v>45294.798108334289</v>
      </c>
      <c r="AL19" s="12">
        <v>62765.79786566957</v>
      </c>
      <c r="AM19" s="12">
        <v>0</v>
      </c>
      <c r="AN19" s="12"/>
      <c r="AO19" s="21">
        <f t="shared" si="6"/>
        <v>138462.59597400387</v>
      </c>
      <c r="AP19" s="9"/>
      <c r="AQ19" s="10">
        <f t="shared" si="7"/>
        <v>2890411.7953110603</v>
      </c>
    </row>
    <row r="20" spans="1:43" x14ac:dyDescent="0.35">
      <c r="A20" s="7" t="s">
        <v>24</v>
      </c>
      <c r="B20" s="9"/>
      <c r="C20" s="11">
        <v>60340512.786795445</v>
      </c>
      <c r="D20" s="11">
        <v>-3142776.6640079999</v>
      </c>
      <c r="E20" s="11">
        <v>-2096291.2071286251</v>
      </c>
      <c r="F20" s="11">
        <f t="shared" si="2"/>
        <v>61386998.243674822</v>
      </c>
      <c r="G20" s="9"/>
      <c r="H20" s="12">
        <v>-753732.64961439371</v>
      </c>
      <c r="I20" s="12"/>
      <c r="J20" s="12">
        <v>1067196.0289767396</v>
      </c>
      <c r="K20" s="12">
        <v>-645733.06379052531</v>
      </c>
      <c r="L20" s="21">
        <f t="shared" si="0"/>
        <v>-332269.6844281794</v>
      </c>
      <c r="M20" s="9"/>
      <c r="N20" s="12">
        <v>38700</v>
      </c>
      <c r="O20" s="12">
        <v>254409.74</v>
      </c>
      <c r="P20" s="12"/>
      <c r="Q20" s="12"/>
      <c r="R20" s="12"/>
      <c r="S20" s="12"/>
      <c r="T20" s="21">
        <f t="shared" si="3"/>
        <v>293109.74</v>
      </c>
      <c r="U20" s="9"/>
      <c r="V20" s="12">
        <f>'WF Allocation'!AB19</f>
        <v>0</v>
      </c>
      <c r="W20" s="12">
        <f>'WF Allocation'!AD19</f>
        <v>985.21582374928471</v>
      </c>
      <c r="X20" s="12"/>
      <c r="Y20" s="12">
        <v>0</v>
      </c>
      <c r="Z20" s="12">
        <v>0</v>
      </c>
      <c r="AA20" s="21">
        <f t="shared" si="4"/>
        <v>985.21582374928471</v>
      </c>
      <c r="AB20" s="9"/>
      <c r="AC20" s="8">
        <f t="shared" si="1"/>
        <v>61348823.515070394</v>
      </c>
      <c r="AD20" s="9"/>
      <c r="AE20" s="11">
        <v>3544268</v>
      </c>
      <c r="AF20" s="11"/>
      <c r="AG20" s="9"/>
      <c r="AH20" s="8">
        <f t="shared" si="5"/>
        <v>64893091.515070394</v>
      </c>
      <c r="AI20" s="9"/>
      <c r="AJ20" s="12">
        <v>277328</v>
      </c>
      <c r="AK20" s="12">
        <v>575261.32261050737</v>
      </c>
      <c r="AL20" s="12">
        <v>3978884.2567232768</v>
      </c>
      <c r="AM20" s="12">
        <v>-21431.553150480024</v>
      </c>
      <c r="AN20" s="12"/>
      <c r="AO20" s="21">
        <f t="shared" si="6"/>
        <v>4810042.0261833044</v>
      </c>
      <c r="AP20" s="9"/>
      <c r="AQ20" s="10">
        <f t="shared" si="7"/>
        <v>69703133.541253701</v>
      </c>
    </row>
    <row r="21" spans="1:43" x14ac:dyDescent="0.35">
      <c r="A21" s="7" t="s">
        <v>25</v>
      </c>
      <c r="B21" s="9"/>
      <c r="C21" s="11">
        <v>10714033.030568097</v>
      </c>
      <c r="D21" s="11">
        <v>-429257.18353735108</v>
      </c>
      <c r="E21" s="11">
        <v>-246280.01285171774</v>
      </c>
      <c r="F21" s="11">
        <f t="shared" si="2"/>
        <v>10897010.201253731</v>
      </c>
      <c r="G21" s="9"/>
      <c r="H21" s="12">
        <v>-119919.86186799966</v>
      </c>
      <c r="I21" s="12"/>
      <c r="J21" s="12">
        <v>173708.90740886665</v>
      </c>
      <c r="K21" s="12">
        <v>147451.10616999996</v>
      </c>
      <c r="L21" s="21">
        <f t="shared" si="0"/>
        <v>201240.15171086695</v>
      </c>
      <c r="M21" s="9"/>
      <c r="N21" s="12">
        <v>5935</v>
      </c>
      <c r="O21" s="12">
        <v>58778.19</v>
      </c>
      <c r="P21" s="12"/>
      <c r="Q21" s="12"/>
      <c r="R21" s="12"/>
      <c r="S21" s="12"/>
      <c r="T21" s="21">
        <f t="shared" si="3"/>
        <v>64713.19</v>
      </c>
      <c r="U21" s="9"/>
      <c r="V21" s="12">
        <f>'WF Allocation'!AB20</f>
        <v>0</v>
      </c>
      <c r="W21" s="12">
        <f>'WF Allocation'!AD20</f>
        <v>164.16446266840794</v>
      </c>
      <c r="X21" s="12"/>
      <c r="Y21" s="12">
        <v>0</v>
      </c>
      <c r="Z21" s="12">
        <v>0</v>
      </c>
      <c r="AA21" s="21">
        <f t="shared" si="4"/>
        <v>164.16446266840794</v>
      </c>
      <c r="AB21" s="9"/>
      <c r="AC21" s="8">
        <f t="shared" si="1"/>
        <v>11163127.707427267</v>
      </c>
      <c r="AD21" s="9"/>
      <c r="AE21" s="11">
        <v>45118</v>
      </c>
      <c r="AF21" s="11"/>
      <c r="AG21" s="9"/>
      <c r="AH21" s="8">
        <f t="shared" si="5"/>
        <v>11208245.707427267</v>
      </c>
      <c r="AI21" s="9"/>
      <c r="AJ21" s="12">
        <v>57026</v>
      </c>
      <c r="AK21" s="12">
        <v>124209.7900132721</v>
      </c>
      <c r="AL21" s="12">
        <v>718467.13831392163</v>
      </c>
      <c r="AM21" s="12">
        <v>1501.821820000001</v>
      </c>
      <c r="AN21" s="12"/>
      <c r="AO21" s="21">
        <f t="shared" si="6"/>
        <v>901204.75014719367</v>
      </c>
      <c r="AP21" s="9"/>
      <c r="AQ21" s="10">
        <f t="shared" si="7"/>
        <v>12109450.457574461</v>
      </c>
    </row>
    <row r="22" spans="1:43" x14ac:dyDescent="0.35">
      <c r="A22" s="7" t="s">
        <v>26</v>
      </c>
      <c r="B22" s="9"/>
      <c r="C22" s="11">
        <v>5194262.4137842208</v>
      </c>
      <c r="D22" s="11">
        <v>-171162.73121581107</v>
      </c>
      <c r="E22" s="11">
        <v>-82870.836153120341</v>
      </c>
      <c r="F22" s="11">
        <f t="shared" si="2"/>
        <v>5282554.3088469114</v>
      </c>
      <c r="G22" s="9"/>
      <c r="H22" s="12"/>
      <c r="I22" s="12">
        <v>68017.78690559417</v>
      </c>
      <c r="J22" s="12">
        <v>81916.200203891713</v>
      </c>
      <c r="K22" s="12">
        <v>47171.63900000001</v>
      </c>
      <c r="L22" s="21">
        <f t="shared" si="0"/>
        <v>197105.62610948592</v>
      </c>
      <c r="M22" s="9"/>
      <c r="N22" s="12">
        <v>0</v>
      </c>
      <c r="O22" s="12">
        <v>9759.4</v>
      </c>
      <c r="P22" s="12"/>
      <c r="Q22" s="12"/>
      <c r="R22" s="12"/>
      <c r="S22" s="12"/>
      <c r="T22" s="21">
        <f t="shared" si="3"/>
        <v>9759.4</v>
      </c>
      <c r="U22" s="9"/>
      <c r="V22" s="12">
        <f>'WF Allocation'!AB21</f>
        <v>0</v>
      </c>
      <c r="W22" s="12">
        <f>'WF Allocation'!AD21</f>
        <v>79.704901959671687</v>
      </c>
      <c r="X22" s="12"/>
      <c r="Y22" s="12">
        <v>0</v>
      </c>
      <c r="Z22" s="12">
        <v>0</v>
      </c>
      <c r="AA22" s="21">
        <f t="shared" si="4"/>
        <v>79.704901959671687</v>
      </c>
      <c r="AB22" s="9"/>
      <c r="AC22" s="8">
        <f t="shared" si="1"/>
        <v>5489499.039858357</v>
      </c>
      <c r="AD22" s="9"/>
      <c r="AE22" s="11">
        <v>9123</v>
      </c>
      <c r="AF22" s="11"/>
      <c r="AG22" s="9"/>
      <c r="AH22" s="8">
        <f t="shared" si="5"/>
        <v>5498622.039858357</v>
      </c>
      <c r="AI22" s="9"/>
      <c r="AJ22" s="12">
        <v>20328</v>
      </c>
      <c r="AK22" s="12">
        <v>74100.347484032332</v>
      </c>
      <c r="AL22" s="12">
        <v>181272.51140303581</v>
      </c>
      <c r="AM22" s="12">
        <v>0</v>
      </c>
      <c r="AN22" s="12"/>
      <c r="AO22" s="21">
        <f t="shared" si="6"/>
        <v>275700.85888706811</v>
      </c>
      <c r="AP22" s="9"/>
      <c r="AQ22" s="10">
        <f t="shared" si="7"/>
        <v>5774322.898745425</v>
      </c>
    </row>
    <row r="23" spans="1:43" x14ac:dyDescent="0.35">
      <c r="A23" s="7" t="s">
        <v>27</v>
      </c>
      <c r="B23" s="9"/>
      <c r="C23" s="11">
        <v>2689655.31467795</v>
      </c>
      <c r="D23" s="11">
        <v>-92113.215574985428</v>
      </c>
      <c r="E23" s="11">
        <v>-52848.606349872534</v>
      </c>
      <c r="F23" s="11">
        <f t="shared" si="2"/>
        <v>2728919.9239030629</v>
      </c>
      <c r="G23" s="9"/>
      <c r="H23" s="12"/>
      <c r="I23" s="12"/>
      <c r="J23" s="12">
        <v>41552.585445295605</v>
      </c>
      <c r="K23" s="12">
        <v>21234.719449999997</v>
      </c>
      <c r="L23" s="21">
        <f t="shared" si="0"/>
        <v>62787.304895295601</v>
      </c>
      <c r="M23" s="9"/>
      <c r="N23" s="12">
        <v>4241.25</v>
      </c>
      <c r="O23" s="12">
        <v>12199.25</v>
      </c>
      <c r="P23" s="12"/>
      <c r="Q23" s="12"/>
      <c r="R23" s="12"/>
      <c r="S23" s="12"/>
      <c r="T23" s="21">
        <f t="shared" si="3"/>
        <v>16440.5</v>
      </c>
      <c r="U23" s="9"/>
      <c r="V23" s="12">
        <f>'WF Allocation'!AB22</f>
        <v>0</v>
      </c>
      <c r="W23" s="12">
        <f>'WF Allocation'!AD22</f>
        <v>40.598160700754704</v>
      </c>
      <c r="X23" s="12"/>
      <c r="Y23" s="12">
        <v>0</v>
      </c>
      <c r="Z23" s="12">
        <v>0</v>
      </c>
      <c r="AA23" s="21">
        <f t="shared" si="4"/>
        <v>40.598160700754704</v>
      </c>
      <c r="AB23" s="9"/>
      <c r="AC23" s="8">
        <f t="shared" si="1"/>
        <v>2808188.3269590596</v>
      </c>
      <c r="AD23" s="9"/>
      <c r="AE23" s="11">
        <v>7839</v>
      </c>
      <c r="AF23" s="11"/>
      <c r="AG23" s="9"/>
      <c r="AH23" s="8">
        <f t="shared" si="5"/>
        <v>2816027.3269590596</v>
      </c>
      <c r="AI23" s="9"/>
      <c r="AJ23" s="12">
        <v>20156</v>
      </c>
      <c r="AK23" s="12">
        <v>51815.688566792021</v>
      </c>
      <c r="AL23" s="12">
        <v>57431.573337588525</v>
      </c>
      <c r="AM23" s="12">
        <v>0</v>
      </c>
      <c r="AN23" s="12"/>
      <c r="AO23" s="21">
        <f t="shared" si="6"/>
        <v>129403.26190438055</v>
      </c>
      <c r="AP23" s="9"/>
      <c r="AQ23" s="10">
        <f t="shared" si="7"/>
        <v>2945430.5888634403</v>
      </c>
    </row>
    <row r="24" spans="1:43" x14ac:dyDescent="0.35">
      <c r="A24" s="7" t="s">
        <v>28</v>
      </c>
      <c r="B24" s="9"/>
      <c r="C24" s="11">
        <v>698845807.04841709</v>
      </c>
      <c r="D24" s="11">
        <v>-28238885.786108952</v>
      </c>
      <c r="E24" s="11">
        <v>-16201646.521113962</v>
      </c>
      <c r="F24" s="11">
        <f t="shared" si="2"/>
        <v>710883046.31341207</v>
      </c>
      <c r="G24" s="9"/>
      <c r="H24" s="12"/>
      <c r="I24" s="12"/>
      <c r="J24" s="12">
        <v>11498317.96896139</v>
      </c>
      <c r="K24" s="12">
        <v>5276309.8864363153</v>
      </c>
      <c r="L24" s="21">
        <f t="shared" si="0"/>
        <v>16774627.855397705</v>
      </c>
      <c r="M24" s="9"/>
      <c r="N24" s="12">
        <v>0</v>
      </c>
      <c r="O24" s="12">
        <v>2875473.29</v>
      </c>
      <c r="P24" s="12"/>
      <c r="Q24" s="12"/>
      <c r="R24" s="12"/>
      <c r="S24" s="12"/>
      <c r="T24" s="21">
        <f t="shared" si="3"/>
        <v>2875473.29</v>
      </c>
      <c r="U24" s="9"/>
      <c r="V24" s="12">
        <f>'WF Allocation'!AB23</f>
        <v>0</v>
      </c>
      <c r="W24" s="12">
        <f>'WF Allocation'!AD23</f>
        <v>11021.936580609212</v>
      </c>
      <c r="X24" s="12"/>
      <c r="Y24" s="12">
        <v>0</v>
      </c>
      <c r="Z24" s="12">
        <v>0</v>
      </c>
      <c r="AA24" s="21">
        <f t="shared" si="4"/>
        <v>11021.936580609212</v>
      </c>
      <c r="AB24" s="9"/>
      <c r="AC24" s="8">
        <f t="shared" si="1"/>
        <v>730544169.39539039</v>
      </c>
      <c r="AD24" s="9"/>
      <c r="AE24" s="11">
        <v>18887968</v>
      </c>
      <c r="AF24" s="11"/>
      <c r="AG24" s="9"/>
      <c r="AH24" s="8">
        <f t="shared" si="5"/>
        <v>749432137.39539039</v>
      </c>
      <c r="AI24" s="9"/>
      <c r="AJ24" s="12">
        <v>3144530</v>
      </c>
      <c r="AK24" s="12">
        <v>5905040.6655364921</v>
      </c>
      <c r="AL24" s="12">
        <v>38440900.714477159</v>
      </c>
      <c r="AM24" s="12">
        <v>132672.9925711914</v>
      </c>
      <c r="AN24" s="12"/>
      <c r="AO24" s="21">
        <f t="shared" si="6"/>
        <v>47623144.372584842</v>
      </c>
      <c r="AP24" s="9"/>
      <c r="AQ24" s="10">
        <f t="shared" si="7"/>
        <v>797055281.76797521</v>
      </c>
    </row>
    <row r="25" spans="1:43" x14ac:dyDescent="0.35">
      <c r="A25" s="7" t="s">
        <v>29</v>
      </c>
      <c r="B25" s="9"/>
      <c r="C25" s="11">
        <v>11862929.836903689</v>
      </c>
      <c r="D25" s="11">
        <v>-495277.55013186939</v>
      </c>
      <c r="E25" s="11">
        <v>-284158.22982035304</v>
      </c>
      <c r="F25" s="11">
        <f t="shared" si="2"/>
        <v>12074049.157215204</v>
      </c>
      <c r="G25" s="9"/>
      <c r="H25" s="12"/>
      <c r="I25" s="12"/>
      <c r="J25" s="12">
        <v>204037.97431185516</v>
      </c>
      <c r="K25" s="12">
        <v>37734.289284000195</v>
      </c>
      <c r="L25" s="21">
        <f t="shared" si="0"/>
        <v>241772.26359585536</v>
      </c>
      <c r="M25" s="9"/>
      <c r="N25" s="12">
        <v>0</v>
      </c>
      <c r="O25" s="12">
        <v>50793.23</v>
      </c>
      <c r="P25" s="12"/>
      <c r="Q25" s="12"/>
      <c r="R25" s="12"/>
      <c r="S25" s="12"/>
      <c r="T25" s="21">
        <f t="shared" si="3"/>
        <v>50793.23</v>
      </c>
      <c r="U25" s="9"/>
      <c r="V25" s="12">
        <f>'WF Allocation'!AB24</f>
        <v>0</v>
      </c>
      <c r="W25" s="12">
        <f>'WF Allocation'!AD24</f>
        <v>188.54152741568194</v>
      </c>
      <c r="X25" s="12"/>
      <c r="Y25" s="12">
        <v>0</v>
      </c>
      <c r="Z25" s="12">
        <v>0</v>
      </c>
      <c r="AA25" s="21">
        <f t="shared" si="4"/>
        <v>188.54152741568194</v>
      </c>
      <c r="AB25" s="9"/>
      <c r="AC25" s="8">
        <f t="shared" si="1"/>
        <v>12366803.192338476</v>
      </c>
      <c r="AD25" s="9"/>
      <c r="AE25" s="11">
        <v>384825</v>
      </c>
      <c r="AF25" s="11"/>
      <c r="AG25" s="9"/>
      <c r="AH25" s="8">
        <f t="shared" si="5"/>
        <v>12751628.192338476</v>
      </c>
      <c r="AI25" s="9"/>
      <c r="AJ25" s="12">
        <v>52502</v>
      </c>
      <c r="AK25" s="12">
        <v>127751.63177972581</v>
      </c>
      <c r="AL25" s="12">
        <v>892961.77721090172</v>
      </c>
      <c r="AM25" s="12">
        <v>-275.31199999998626</v>
      </c>
      <c r="AN25" s="12"/>
      <c r="AO25" s="21">
        <f t="shared" si="6"/>
        <v>1072940.0969906277</v>
      </c>
      <c r="AP25" s="9"/>
      <c r="AQ25" s="10">
        <f t="shared" si="7"/>
        <v>13824568.289329104</v>
      </c>
    </row>
    <row r="26" spans="1:43" x14ac:dyDescent="0.35">
      <c r="A26" s="7" t="s">
        <v>30</v>
      </c>
      <c r="B26" s="9"/>
      <c r="C26" s="11">
        <v>12943443.503042705</v>
      </c>
      <c r="D26" s="11">
        <v>-474469.18214657187</v>
      </c>
      <c r="E26" s="11">
        <v>-229720.90696424595</v>
      </c>
      <c r="F26" s="11">
        <f t="shared" si="2"/>
        <v>13188191.778225031</v>
      </c>
      <c r="G26" s="9"/>
      <c r="H26" s="12">
        <v>-163064.53269072436</v>
      </c>
      <c r="I26" s="12"/>
      <c r="J26" s="12">
        <v>227074.62214008576</v>
      </c>
      <c r="K26" s="12">
        <v>94156.589628125133</v>
      </c>
      <c r="L26" s="21">
        <f t="shared" si="0"/>
        <v>158166.67907748654</v>
      </c>
      <c r="M26" s="9"/>
      <c r="N26" s="12">
        <v>42540</v>
      </c>
      <c r="O26" s="12">
        <v>21958.639999999999</v>
      </c>
      <c r="P26" s="12"/>
      <c r="Q26" s="12"/>
      <c r="R26" s="12"/>
      <c r="S26" s="12"/>
      <c r="T26" s="21">
        <f t="shared" si="3"/>
        <v>64498.64</v>
      </c>
      <c r="U26" s="9"/>
      <c r="V26" s="12">
        <f>'WF Allocation'!AB25</f>
        <v>0</v>
      </c>
      <c r="W26" s="12">
        <f>'WF Allocation'!AD25</f>
        <v>213.77763537307902</v>
      </c>
      <c r="X26" s="12"/>
      <c r="Y26" s="12">
        <v>0</v>
      </c>
      <c r="Z26" s="12">
        <v>0</v>
      </c>
      <c r="AA26" s="21">
        <f t="shared" si="4"/>
        <v>213.77763537307902</v>
      </c>
      <c r="AB26" s="9"/>
      <c r="AC26" s="8">
        <f t="shared" si="1"/>
        <v>13411070.874937892</v>
      </c>
      <c r="AD26" s="9"/>
      <c r="AE26" s="11">
        <v>644511</v>
      </c>
      <c r="AF26" s="11"/>
      <c r="AG26" s="9"/>
      <c r="AH26" s="8">
        <f t="shared" si="5"/>
        <v>14055581.874937892</v>
      </c>
      <c r="AI26" s="9"/>
      <c r="AJ26" s="12">
        <v>114766</v>
      </c>
      <c r="AK26" s="12">
        <v>186887.01971582096</v>
      </c>
      <c r="AL26" s="12">
        <v>826273.19181907689</v>
      </c>
      <c r="AM26" s="12">
        <v>5851.4411525416745</v>
      </c>
      <c r="AN26" s="12"/>
      <c r="AO26" s="21">
        <f t="shared" si="6"/>
        <v>1133777.6526874395</v>
      </c>
      <c r="AP26" s="9"/>
      <c r="AQ26" s="10">
        <f t="shared" si="7"/>
        <v>15189359.527625332</v>
      </c>
    </row>
    <row r="27" spans="1:43" x14ac:dyDescent="0.35">
      <c r="A27" s="7" t="s">
        <v>31</v>
      </c>
      <c r="B27" s="9"/>
      <c r="C27" s="11">
        <v>1811110.890394683</v>
      </c>
      <c r="D27" s="11">
        <v>-65897.46144377967</v>
      </c>
      <c r="E27" s="11">
        <v>-37807.701941131221</v>
      </c>
      <c r="F27" s="11">
        <f t="shared" si="2"/>
        <v>1839200.6498973316</v>
      </c>
      <c r="G27" s="9"/>
      <c r="H27" s="12"/>
      <c r="I27" s="12"/>
      <c r="J27" s="12">
        <v>29947.071862094414</v>
      </c>
      <c r="K27" s="12">
        <v>7024.419020000003</v>
      </c>
      <c r="L27" s="21">
        <f t="shared" si="0"/>
        <v>36971.490882094418</v>
      </c>
      <c r="M27" s="9"/>
      <c r="N27" s="12">
        <v>0</v>
      </c>
      <c r="O27" s="12">
        <v>3548.87</v>
      </c>
      <c r="P27" s="12"/>
      <c r="Q27" s="12"/>
      <c r="R27" s="12"/>
      <c r="S27" s="12"/>
      <c r="T27" s="21">
        <f t="shared" si="3"/>
        <v>3548.87</v>
      </c>
      <c r="U27" s="9"/>
      <c r="V27" s="12">
        <f>'WF Allocation'!AB26</f>
        <v>0</v>
      </c>
      <c r="W27" s="12">
        <f>'WF Allocation'!AD26</f>
        <v>28.616408230477195</v>
      </c>
      <c r="X27" s="12"/>
      <c r="Y27" s="12">
        <v>0</v>
      </c>
      <c r="Z27" s="12">
        <v>0</v>
      </c>
      <c r="AA27" s="21">
        <f t="shared" si="4"/>
        <v>28.616408230477195</v>
      </c>
      <c r="AB27" s="9"/>
      <c r="AC27" s="8">
        <f t="shared" si="1"/>
        <v>1879749.6271876567</v>
      </c>
      <c r="AD27" s="9"/>
      <c r="AE27" s="11">
        <v>22301</v>
      </c>
      <c r="AF27" s="11"/>
      <c r="AG27" s="9"/>
      <c r="AH27" s="8">
        <f t="shared" si="5"/>
        <v>1902050.6271876567</v>
      </c>
      <c r="AI27" s="9"/>
      <c r="AJ27" s="12">
        <v>3904</v>
      </c>
      <c r="AK27" s="12">
        <v>44140.605463592794</v>
      </c>
      <c r="AL27" s="12">
        <v>58532.779678977029</v>
      </c>
      <c r="AM27" s="12">
        <v>0</v>
      </c>
      <c r="AN27" s="12"/>
      <c r="AO27" s="21">
        <f t="shared" si="6"/>
        <v>106577.38514256982</v>
      </c>
      <c r="AP27" s="9"/>
      <c r="AQ27" s="10">
        <f t="shared" si="7"/>
        <v>2008628.0123302266</v>
      </c>
    </row>
    <row r="28" spans="1:43" x14ac:dyDescent="0.35">
      <c r="A28" s="7" t="s">
        <v>32</v>
      </c>
      <c r="B28" s="9"/>
      <c r="C28" s="11">
        <v>7559799.4720598105</v>
      </c>
      <c r="D28" s="11">
        <v>-355283.48892195674</v>
      </c>
      <c r="E28" s="11">
        <v>-236980.77639257358</v>
      </c>
      <c r="F28" s="11">
        <f t="shared" si="2"/>
        <v>7678102.1845891941</v>
      </c>
      <c r="G28" s="9"/>
      <c r="H28" s="12">
        <v>-83176.115156976506</v>
      </c>
      <c r="I28" s="12"/>
      <c r="J28" s="12">
        <v>123507.73863861768</v>
      </c>
      <c r="K28" s="12">
        <v>78744.167408000052</v>
      </c>
      <c r="L28" s="21">
        <f t="shared" si="0"/>
        <v>119075.79088964123</v>
      </c>
      <c r="M28" s="9"/>
      <c r="N28" s="12">
        <v>8520</v>
      </c>
      <c r="O28" s="12">
        <v>107353.37</v>
      </c>
      <c r="P28" s="12"/>
      <c r="Q28" s="12"/>
      <c r="R28" s="12"/>
      <c r="S28" s="12"/>
      <c r="T28" s="21">
        <f t="shared" si="3"/>
        <v>115873.37</v>
      </c>
      <c r="U28" s="9"/>
      <c r="V28" s="12">
        <f>'WF Allocation'!AB27</f>
        <v>0</v>
      </c>
      <c r="W28" s="12">
        <f>'WF Allocation'!AD27</f>
        <v>120.59389504166072</v>
      </c>
      <c r="X28" s="12"/>
      <c r="Y28" s="12">
        <v>0</v>
      </c>
      <c r="Z28" s="12">
        <v>0</v>
      </c>
      <c r="AA28" s="21">
        <f t="shared" si="4"/>
        <v>120.59389504166072</v>
      </c>
      <c r="AB28" s="9"/>
      <c r="AC28" s="8">
        <f t="shared" si="1"/>
        <v>7913171.9393738769</v>
      </c>
      <c r="AD28" s="9"/>
      <c r="AE28" s="11">
        <v>311771</v>
      </c>
      <c r="AF28" s="11"/>
      <c r="AG28" s="9"/>
      <c r="AH28" s="8">
        <f t="shared" si="5"/>
        <v>8224942.9393738769</v>
      </c>
      <c r="AI28" s="9"/>
      <c r="AJ28" s="12">
        <v>30068</v>
      </c>
      <c r="AK28" s="12">
        <v>87603.805458844407</v>
      </c>
      <c r="AL28" s="12">
        <v>572474.33865637926</v>
      </c>
      <c r="AM28" s="12">
        <v>250.74815999999987</v>
      </c>
      <c r="AN28" s="12"/>
      <c r="AO28" s="21">
        <f t="shared" si="6"/>
        <v>690396.89227522362</v>
      </c>
      <c r="AP28" s="9"/>
      <c r="AQ28" s="10">
        <f t="shared" si="7"/>
        <v>8915339.8316491004</v>
      </c>
    </row>
    <row r="29" spans="1:43" x14ac:dyDescent="0.35">
      <c r="A29" s="7" t="s">
        <v>33</v>
      </c>
      <c r="B29" s="9"/>
      <c r="C29" s="11">
        <v>15461130.261115124</v>
      </c>
      <c r="D29" s="11">
        <v>-651946.22780346964</v>
      </c>
      <c r="E29" s="11">
        <v>-374044.58566992491</v>
      </c>
      <c r="F29" s="11">
        <f t="shared" si="2"/>
        <v>15739031.90324867</v>
      </c>
      <c r="G29" s="9"/>
      <c r="H29" s="12"/>
      <c r="I29" s="12"/>
      <c r="J29" s="12">
        <v>265978.60706921434</v>
      </c>
      <c r="K29" s="12">
        <v>99903.501041666546</v>
      </c>
      <c r="L29" s="21">
        <f t="shared" si="0"/>
        <v>365882.10811088089</v>
      </c>
      <c r="M29" s="9"/>
      <c r="N29" s="12">
        <v>13095</v>
      </c>
      <c r="O29" s="12">
        <v>56560.14</v>
      </c>
      <c r="P29" s="12"/>
      <c r="Q29" s="12"/>
      <c r="R29" s="12"/>
      <c r="S29" s="12"/>
      <c r="T29" s="21">
        <f t="shared" si="3"/>
        <v>69655.14</v>
      </c>
      <c r="U29" s="9"/>
      <c r="V29" s="12">
        <f>'WF Allocation'!AB28</f>
        <v>0</v>
      </c>
      <c r="W29" s="12">
        <f>'WF Allocation'!AD28</f>
        <v>253.76212002034077</v>
      </c>
      <c r="X29" s="12"/>
      <c r="Y29" s="12">
        <v>0</v>
      </c>
      <c r="Z29" s="12">
        <v>0</v>
      </c>
      <c r="AA29" s="21">
        <f t="shared" si="4"/>
        <v>253.76212002034077</v>
      </c>
      <c r="AB29" s="9"/>
      <c r="AC29" s="8">
        <f t="shared" si="1"/>
        <v>16174822.91347957</v>
      </c>
      <c r="AD29" s="9"/>
      <c r="AE29" s="11">
        <v>774827</v>
      </c>
      <c r="AF29" s="11"/>
      <c r="AG29" s="9"/>
      <c r="AH29" s="8">
        <f t="shared" si="5"/>
        <v>16949649.91347957</v>
      </c>
      <c r="AI29" s="9"/>
      <c r="AJ29" s="12">
        <v>55652</v>
      </c>
      <c r="AK29" s="12">
        <v>203165.50644354074</v>
      </c>
      <c r="AL29" s="12">
        <v>1231932.590171169</v>
      </c>
      <c r="AM29" s="12">
        <v>2601.4606833333314</v>
      </c>
      <c r="AN29" s="12"/>
      <c r="AO29" s="21">
        <f t="shared" si="6"/>
        <v>1493351.557298043</v>
      </c>
      <c r="AP29" s="9"/>
      <c r="AQ29" s="10">
        <f t="shared" si="7"/>
        <v>18443001.470777612</v>
      </c>
    </row>
    <row r="30" spans="1:43" x14ac:dyDescent="0.35">
      <c r="A30" s="7" t="s">
        <v>34</v>
      </c>
      <c r="B30" s="9"/>
      <c r="C30" s="11">
        <v>1276234.8859895722</v>
      </c>
      <c r="D30" s="11">
        <v>-52863.744814087484</v>
      </c>
      <c r="E30" s="11">
        <v>-30329.798199103501</v>
      </c>
      <c r="F30" s="11">
        <f t="shared" si="2"/>
        <v>1298768.8326045561</v>
      </c>
      <c r="G30" s="9"/>
      <c r="H30" s="12"/>
      <c r="I30" s="12"/>
      <c r="J30" s="12">
        <v>22108.893509614751</v>
      </c>
      <c r="K30" s="12">
        <v>-11527.586119</v>
      </c>
      <c r="L30" s="21">
        <f t="shared" si="0"/>
        <v>10581.307390614751</v>
      </c>
      <c r="M30" s="9"/>
      <c r="N30" s="12">
        <v>776</v>
      </c>
      <c r="O30" s="12">
        <v>4436.09</v>
      </c>
      <c r="P30" s="12"/>
      <c r="Q30" s="12"/>
      <c r="R30" s="12"/>
      <c r="S30" s="12"/>
      <c r="T30" s="21">
        <f t="shared" si="3"/>
        <v>5212.09</v>
      </c>
      <c r="U30" s="9"/>
      <c r="V30" s="12">
        <f>'WF Allocation'!AB29</f>
        <v>0</v>
      </c>
      <c r="W30" s="12">
        <f>'WF Allocation'!AD29</f>
        <v>20.855331264273325</v>
      </c>
      <c r="X30" s="12"/>
      <c r="Y30" s="12">
        <v>0</v>
      </c>
      <c r="Z30" s="12">
        <v>0</v>
      </c>
      <c r="AA30" s="21">
        <f t="shared" si="4"/>
        <v>20.855331264273325</v>
      </c>
      <c r="AB30" s="9"/>
      <c r="AC30" s="8">
        <f t="shared" si="1"/>
        <v>1314583.085326435</v>
      </c>
      <c r="AD30" s="9"/>
      <c r="AE30" s="11">
        <v>31967</v>
      </c>
      <c r="AF30" s="11"/>
      <c r="AG30" s="9"/>
      <c r="AH30" s="8">
        <f t="shared" si="5"/>
        <v>1346550.085326435</v>
      </c>
      <c r="AI30" s="9"/>
      <c r="AJ30" s="12">
        <v>6134</v>
      </c>
      <c r="AK30" s="12">
        <v>39129.899598134165</v>
      </c>
      <c r="AL30" s="12">
        <v>4872.1829969849714</v>
      </c>
      <c r="AM30" s="12">
        <v>0</v>
      </c>
      <c r="AN30" s="12"/>
      <c r="AO30" s="21">
        <f t="shared" si="6"/>
        <v>50136.082595119136</v>
      </c>
      <c r="AP30" s="9"/>
      <c r="AQ30" s="10">
        <f t="shared" si="7"/>
        <v>1396686.1679215543</v>
      </c>
    </row>
    <row r="31" spans="1:43" x14ac:dyDescent="0.35">
      <c r="A31" s="7" t="s">
        <v>35</v>
      </c>
      <c r="B31" s="9"/>
      <c r="C31" s="11">
        <v>2238360.0141072641</v>
      </c>
      <c r="D31" s="11">
        <v>-72775.186607229014</v>
      </c>
      <c r="E31" s="11">
        <v>-41753.695873455246</v>
      </c>
      <c r="F31" s="11">
        <f t="shared" si="2"/>
        <v>2269381.504841038</v>
      </c>
      <c r="G31" s="9"/>
      <c r="H31" s="12"/>
      <c r="I31" s="12"/>
      <c r="J31" s="12">
        <v>38822.914960748392</v>
      </c>
      <c r="K31" s="12">
        <v>16107.239999999991</v>
      </c>
      <c r="L31" s="21">
        <f t="shared" si="0"/>
        <v>54930.154960748383</v>
      </c>
      <c r="M31" s="9"/>
      <c r="N31" s="12">
        <v>0</v>
      </c>
      <c r="O31" s="12">
        <v>443.61</v>
      </c>
      <c r="P31" s="12"/>
      <c r="Q31" s="12"/>
      <c r="R31" s="12"/>
      <c r="S31" s="12"/>
      <c r="T31" s="21">
        <f t="shared" si="3"/>
        <v>443.61</v>
      </c>
      <c r="U31" s="9"/>
      <c r="V31" s="12">
        <f>'WF Allocation'!AB30</f>
        <v>0</v>
      </c>
      <c r="W31" s="12">
        <f>'WF Allocation'!AD30</f>
        <v>37.1395339931384</v>
      </c>
      <c r="X31" s="12"/>
      <c r="Y31" s="12">
        <v>0</v>
      </c>
      <c r="Z31" s="12">
        <v>0</v>
      </c>
      <c r="AA31" s="21">
        <f t="shared" si="4"/>
        <v>37.1395339931384</v>
      </c>
      <c r="AB31" s="9"/>
      <c r="AC31" s="8">
        <f t="shared" si="1"/>
        <v>2324792.4093357795</v>
      </c>
      <c r="AD31" s="9"/>
      <c r="AE31" s="11">
        <v>85641</v>
      </c>
      <c r="AF31" s="11"/>
      <c r="AG31" s="9"/>
      <c r="AH31" s="8">
        <f t="shared" si="5"/>
        <v>2410433.4093357795</v>
      </c>
      <c r="AI31" s="9"/>
      <c r="AJ31" s="12">
        <v>12446</v>
      </c>
      <c r="AK31" s="12">
        <v>41913.271912329183</v>
      </c>
      <c r="AL31" s="12">
        <v>72960.570018972794</v>
      </c>
      <c r="AM31" s="12">
        <v>0</v>
      </c>
      <c r="AN31" s="12"/>
      <c r="AO31" s="21">
        <f t="shared" si="6"/>
        <v>127319.84193130198</v>
      </c>
      <c r="AP31" s="9"/>
      <c r="AQ31" s="10">
        <f t="shared" si="7"/>
        <v>2537753.2512670816</v>
      </c>
    </row>
    <row r="32" spans="1:43" x14ac:dyDescent="0.35">
      <c r="A32" s="7" t="s">
        <v>36</v>
      </c>
      <c r="B32" s="9"/>
      <c r="C32" s="11">
        <v>26100771.769961514</v>
      </c>
      <c r="D32" s="11">
        <v>-1019501.8652627824</v>
      </c>
      <c r="E32" s="11">
        <v>-584924.24147730239</v>
      </c>
      <c r="F32" s="11">
        <f t="shared" si="2"/>
        <v>26535349.393746994</v>
      </c>
      <c r="G32" s="9"/>
      <c r="H32" s="12">
        <v>-307111.41423641518</v>
      </c>
      <c r="I32" s="12"/>
      <c r="J32" s="12">
        <v>419106.97353919112</v>
      </c>
      <c r="K32" s="12">
        <v>355193.19000408018</v>
      </c>
      <c r="L32" s="21">
        <f t="shared" si="0"/>
        <v>467188.74930685613</v>
      </c>
      <c r="M32" s="9"/>
      <c r="N32" s="12">
        <v>0</v>
      </c>
      <c r="O32" s="12">
        <v>45913.53</v>
      </c>
      <c r="P32" s="12"/>
      <c r="Q32" s="12"/>
      <c r="R32" s="12"/>
      <c r="S32" s="12"/>
      <c r="T32" s="21">
        <f t="shared" si="3"/>
        <v>45913.53</v>
      </c>
      <c r="U32" s="9"/>
      <c r="V32" s="12">
        <f>'WF Allocation'!AB31</f>
        <v>0</v>
      </c>
      <c r="W32" s="12">
        <f>'WF Allocation'!AD31</f>
        <v>399.56448076175718</v>
      </c>
      <c r="X32" s="12"/>
      <c r="Y32" s="12">
        <v>0</v>
      </c>
      <c r="Z32" s="12">
        <v>0</v>
      </c>
      <c r="AA32" s="21">
        <f t="shared" si="4"/>
        <v>399.56448076175718</v>
      </c>
      <c r="AB32" s="9"/>
      <c r="AC32" s="8">
        <f t="shared" si="1"/>
        <v>27048851.237534616</v>
      </c>
      <c r="AD32" s="9"/>
      <c r="AE32" s="11">
        <v>277496</v>
      </c>
      <c r="AF32" s="11"/>
      <c r="AG32" s="9"/>
      <c r="AH32" s="8">
        <f t="shared" si="5"/>
        <v>27326347.237534616</v>
      </c>
      <c r="AI32" s="9"/>
      <c r="AJ32" s="12">
        <v>183464</v>
      </c>
      <c r="AK32" s="12">
        <v>292214.3495005531</v>
      </c>
      <c r="AL32" s="12">
        <v>1763444.0232406976</v>
      </c>
      <c r="AM32" s="12">
        <v>18945.939400000003</v>
      </c>
      <c r="AN32" s="12"/>
      <c r="AO32" s="21">
        <f t="shared" si="6"/>
        <v>2258068.3121412508</v>
      </c>
      <c r="AP32" s="9"/>
      <c r="AQ32" s="10">
        <f t="shared" si="7"/>
        <v>29584415.549675867</v>
      </c>
    </row>
    <row r="33" spans="1:43" x14ac:dyDescent="0.35">
      <c r="A33" s="7" t="s">
        <v>37</v>
      </c>
      <c r="B33" s="9"/>
      <c r="C33" s="11">
        <v>9198114.9376068935</v>
      </c>
      <c r="D33" s="11">
        <v>-319738.09031830338</v>
      </c>
      <c r="E33" s="11">
        <v>-154805.67940500399</v>
      </c>
      <c r="F33" s="11">
        <f t="shared" si="2"/>
        <v>9363047.3485201932</v>
      </c>
      <c r="G33" s="9"/>
      <c r="H33" s="12"/>
      <c r="I33" s="12"/>
      <c r="J33" s="12">
        <v>153022.38538306707</v>
      </c>
      <c r="K33" s="12">
        <v>138856.77572230331</v>
      </c>
      <c r="L33" s="21">
        <f t="shared" si="0"/>
        <v>291879.16110537038</v>
      </c>
      <c r="M33" s="9"/>
      <c r="N33" s="12">
        <v>14590</v>
      </c>
      <c r="O33" s="12">
        <v>39481.199999999997</v>
      </c>
      <c r="P33" s="12"/>
      <c r="Q33" s="12"/>
      <c r="R33" s="12"/>
      <c r="S33" s="12"/>
      <c r="T33" s="21">
        <f t="shared" si="3"/>
        <v>54071.199999999997</v>
      </c>
      <c r="U33" s="9"/>
      <c r="V33" s="12">
        <f>'WF Allocation'!AB32</f>
        <v>0</v>
      </c>
      <c r="W33" s="12">
        <f>'WF Allocation'!AD32</f>
        <v>147.40065231515578</v>
      </c>
      <c r="X33" s="12"/>
      <c r="Y33" s="12">
        <v>0</v>
      </c>
      <c r="Z33" s="12">
        <v>0</v>
      </c>
      <c r="AA33" s="21">
        <f t="shared" si="4"/>
        <v>147.40065231515578</v>
      </c>
      <c r="AB33" s="9"/>
      <c r="AC33" s="8">
        <f t="shared" si="1"/>
        <v>9709145.1102778781</v>
      </c>
      <c r="AD33" s="9"/>
      <c r="AE33" s="11">
        <v>309795</v>
      </c>
      <c r="AF33" s="11"/>
      <c r="AG33" s="9"/>
      <c r="AH33" s="8">
        <f t="shared" si="5"/>
        <v>10018940.110277878</v>
      </c>
      <c r="AI33" s="9"/>
      <c r="AJ33" s="12">
        <v>30550</v>
      </c>
      <c r="AK33" s="12">
        <v>115118.08939722409</v>
      </c>
      <c r="AL33" s="12">
        <v>864960.59805735131</v>
      </c>
      <c r="AM33" s="12">
        <v>4630.9430040000061</v>
      </c>
      <c r="AN33" s="12"/>
      <c r="AO33" s="21">
        <f t="shared" si="6"/>
        <v>1015259.6304585754</v>
      </c>
      <c r="AP33" s="9"/>
      <c r="AQ33" s="10">
        <f t="shared" si="7"/>
        <v>11034199.740736453</v>
      </c>
    </row>
    <row r="34" spans="1:43" x14ac:dyDescent="0.35">
      <c r="A34" s="7" t="s">
        <v>38</v>
      </c>
      <c r="B34" s="9"/>
      <c r="C34" s="11">
        <v>7184668.6270900145</v>
      </c>
      <c r="D34" s="11">
        <v>-221441.92711811175</v>
      </c>
      <c r="E34" s="11">
        <v>-107214.2138027597</v>
      </c>
      <c r="F34" s="11">
        <f t="shared" si="2"/>
        <v>7298896.3404053664</v>
      </c>
      <c r="G34" s="9"/>
      <c r="H34" s="12"/>
      <c r="I34" s="12"/>
      <c r="J34" s="12">
        <v>105979.1527424938</v>
      </c>
      <c r="K34" s="12">
        <v>90773.080900000059</v>
      </c>
      <c r="L34" s="21">
        <f t="shared" si="0"/>
        <v>196752.23364249384</v>
      </c>
      <c r="M34" s="9"/>
      <c r="N34" s="12">
        <v>0</v>
      </c>
      <c r="O34" s="12">
        <v>11312.03</v>
      </c>
      <c r="P34" s="12"/>
      <c r="Q34" s="12"/>
      <c r="R34" s="12"/>
      <c r="S34" s="12"/>
      <c r="T34" s="21">
        <f t="shared" si="3"/>
        <v>11312.03</v>
      </c>
      <c r="U34" s="9"/>
      <c r="V34" s="12">
        <f>'WF Allocation'!AB33</f>
        <v>0</v>
      </c>
      <c r="W34" s="12">
        <f>'WF Allocation'!AD33</f>
        <v>102.51673317522695</v>
      </c>
      <c r="X34" s="12"/>
      <c r="Y34" s="12">
        <v>0</v>
      </c>
      <c r="Z34" s="12">
        <v>0</v>
      </c>
      <c r="AA34" s="21">
        <f t="shared" si="4"/>
        <v>102.51673317522695</v>
      </c>
      <c r="AB34" s="9"/>
      <c r="AC34" s="8">
        <f t="shared" si="1"/>
        <v>7507063.1207810352</v>
      </c>
      <c r="AD34" s="9"/>
      <c r="AE34" s="11">
        <v>95495</v>
      </c>
      <c r="AF34" s="11"/>
      <c r="AG34" s="9"/>
      <c r="AH34" s="8">
        <f t="shared" si="5"/>
        <v>7602558.1207810352</v>
      </c>
      <c r="AI34" s="9"/>
      <c r="AJ34" s="12">
        <v>49946</v>
      </c>
      <c r="AK34" s="12">
        <v>94367.85113196024</v>
      </c>
      <c r="AL34" s="12">
        <v>106633.10276914819</v>
      </c>
      <c r="AM34" s="12">
        <v>47.884800000000226</v>
      </c>
      <c r="AN34" s="12"/>
      <c r="AO34" s="21">
        <f t="shared" si="6"/>
        <v>250994.83870110841</v>
      </c>
      <c r="AP34" s="9"/>
      <c r="AQ34" s="10">
        <f t="shared" si="7"/>
        <v>7853552.9594821436</v>
      </c>
    </row>
    <row r="35" spans="1:43" x14ac:dyDescent="0.35">
      <c r="A35" s="7" t="s">
        <v>39</v>
      </c>
      <c r="B35" s="9"/>
      <c r="C35" s="11">
        <v>179164268.07828829</v>
      </c>
      <c r="D35" s="11">
        <v>-6276001.7004182618</v>
      </c>
      <c r="E35" s="11">
        <v>-3038614.2176961401</v>
      </c>
      <c r="F35" s="11">
        <f t="shared" si="2"/>
        <v>182401655.56101042</v>
      </c>
      <c r="G35" s="9"/>
      <c r="H35" s="12"/>
      <c r="I35" s="12"/>
      <c r="J35" s="12">
        <v>3003610.7049683318</v>
      </c>
      <c r="K35" s="12">
        <v>1134334.1933039825</v>
      </c>
      <c r="L35" s="21">
        <f t="shared" si="0"/>
        <v>4137944.8982723141</v>
      </c>
      <c r="M35" s="9"/>
      <c r="N35" s="12">
        <v>0</v>
      </c>
      <c r="O35" s="12">
        <v>534327</v>
      </c>
      <c r="P35" s="12"/>
      <c r="Q35" s="12"/>
      <c r="R35" s="12"/>
      <c r="S35" s="12"/>
      <c r="T35" s="21">
        <f t="shared" si="3"/>
        <v>534327</v>
      </c>
      <c r="U35" s="9"/>
      <c r="V35" s="12">
        <f>'WF Allocation'!AB34</f>
        <v>0</v>
      </c>
      <c r="W35" s="12">
        <f>'WF Allocation'!AD34</f>
        <v>2871.3347519249205</v>
      </c>
      <c r="X35" s="12"/>
      <c r="Y35" s="12">
        <v>0</v>
      </c>
      <c r="Z35" s="12">
        <v>0</v>
      </c>
      <c r="AA35" s="21">
        <f t="shared" si="4"/>
        <v>2871.3347519249205</v>
      </c>
      <c r="AB35" s="9"/>
      <c r="AC35" s="8">
        <f t="shared" si="1"/>
        <v>187076798.79403466</v>
      </c>
      <c r="AD35" s="9"/>
      <c r="AE35" s="11">
        <v>6929920</v>
      </c>
      <c r="AF35" s="11"/>
      <c r="AG35" s="9"/>
      <c r="AH35" s="8">
        <f t="shared" si="5"/>
        <v>194006718.79403466</v>
      </c>
      <c r="AI35" s="9"/>
      <c r="AJ35" s="12">
        <v>923882</v>
      </c>
      <c r="AK35" s="12">
        <v>1915066.0236863312</v>
      </c>
      <c r="AL35" s="12">
        <v>9525851.3032413907</v>
      </c>
      <c r="AM35" s="12">
        <v>27984.296799999964</v>
      </c>
      <c r="AN35" s="12"/>
      <c r="AO35" s="21">
        <f t="shared" si="6"/>
        <v>12392783.623727722</v>
      </c>
      <c r="AP35" s="9"/>
      <c r="AQ35" s="10">
        <f t="shared" si="7"/>
        <v>206399502.41776237</v>
      </c>
    </row>
    <row r="36" spans="1:43" x14ac:dyDescent="0.35">
      <c r="A36" s="7" t="s">
        <v>40</v>
      </c>
      <c r="B36" s="9"/>
      <c r="C36" s="11">
        <v>24682490.338303834</v>
      </c>
      <c r="D36" s="11">
        <v>-976477.0739599173</v>
      </c>
      <c r="E36" s="11">
        <v>-560239.39854073664</v>
      </c>
      <c r="F36" s="11">
        <f t="shared" si="2"/>
        <v>25098728.013723016</v>
      </c>
      <c r="G36" s="9"/>
      <c r="H36" s="12"/>
      <c r="I36" s="12"/>
      <c r="J36" s="12">
        <v>400740.60528024333</v>
      </c>
      <c r="K36" s="12">
        <v>331352.40013571817</v>
      </c>
      <c r="L36" s="21">
        <f t="shared" si="0"/>
        <v>732093.0054159615</v>
      </c>
      <c r="M36" s="9"/>
      <c r="N36" s="12">
        <v>24920</v>
      </c>
      <c r="O36" s="12">
        <v>34601.5</v>
      </c>
      <c r="P36" s="12"/>
      <c r="Q36" s="12"/>
      <c r="R36" s="12"/>
      <c r="S36" s="12"/>
      <c r="T36" s="21">
        <f t="shared" si="3"/>
        <v>59521.5</v>
      </c>
      <c r="U36" s="9"/>
      <c r="V36" s="12">
        <f>'WF Allocation'!AB35</f>
        <v>0</v>
      </c>
      <c r="W36" s="12">
        <f>'WF Allocation'!AD35</f>
        <v>383.98827862931984</v>
      </c>
      <c r="X36" s="12"/>
      <c r="Y36" s="12">
        <v>0</v>
      </c>
      <c r="Z36" s="12">
        <v>0</v>
      </c>
      <c r="AA36" s="21">
        <f t="shared" si="4"/>
        <v>383.98827862931984</v>
      </c>
      <c r="AB36" s="9"/>
      <c r="AC36" s="8">
        <f t="shared" si="1"/>
        <v>25890726.507417608</v>
      </c>
      <c r="AD36" s="9"/>
      <c r="AE36" s="11">
        <v>634796</v>
      </c>
      <c r="AF36" s="11"/>
      <c r="AG36" s="9"/>
      <c r="AH36" s="8">
        <f t="shared" si="5"/>
        <v>26525522.507417608</v>
      </c>
      <c r="AI36" s="9"/>
      <c r="AJ36" s="12">
        <v>77378</v>
      </c>
      <c r="AK36" s="12">
        <v>277720.78891964955</v>
      </c>
      <c r="AL36" s="12">
        <v>943384.52615659195</v>
      </c>
      <c r="AM36" s="12">
        <v>458.72340631190002</v>
      </c>
      <c r="AN36" s="12"/>
      <c r="AO36" s="21">
        <f t="shared" si="6"/>
        <v>1298942.0384825533</v>
      </c>
      <c r="AP36" s="9"/>
      <c r="AQ36" s="10">
        <f t="shared" si="7"/>
        <v>27824464.545900162</v>
      </c>
    </row>
    <row r="37" spans="1:43" x14ac:dyDescent="0.35">
      <c r="A37" s="7" t="s">
        <v>41</v>
      </c>
      <c r="B37" s="9"/>
      <c r="C37" s="11">
        <v>1817224.3148926159</v>
      </c>
      <c r="D37" s="11">
        <v>-58157.016345239055</v>
      </c>
      <c r="E37" s="11">
        <v>-33366.73510014014</v>
      </c>
      <c r="F37" s="11">
        <f t="shared" si="2"/>
        <v>1842014.5961377148</v>
      </c>
      <c r="G37" s="9"/>
      <c r="H37" s="12"/>
      <c r="I37" s="12"/>
      <c r="J37" s="12">
        <v>30475.210439404502</v>
      </c>
      <c r="K37" s="12">
        <v>0</v>
      </c>
      <c r="L37" s="21">
        <f t="shared" si="0"/>
        <v>30475.210439404502</v>
      </c>
      <c r="M37" s="9"/>
      <c r="N37" s="12">
        <v>2447.5</v>
      </c>
      <c r="O37" s="12">
        <v>2218.04</v>
      </c>
      <c r="P37" s="12"/>
      <c r="Q37" s="12"/>
      <c r="R37" s="12"/>
      <c r="S37" s="12"/>
      <c r="T37" s="21">
        <f t="shared" si="3"/>
        <v>4665.54</v>
      </c>
      <c r="U37" s="9"/>
      <c r="V37" s="12">
        <f>'WF Allocation'!AB36</f>
        <v>0</v>
      </c>
      <c r="W37" s="12">
        <f>'WF Allocation'!AD36</f>
        <v>29.043190183902389</v>
      </c>
      <c r="X37" s="12"/>
      <c r="Y37" s="12">
        <v>0</v>
      </c>
      <c r="Z37" s="12">
        <v>0</v>
      </c>
      <c r="AA37" s="21">
        <f t="shared" si="4"/>
        <v>29.043190183902389</v>
      </c>
      <c r="AB37" s="9"/>
      <c r="AC37" s="8">
        <f t="shared" si="1"/>
        <v>1877184.3897673031</v>
      </c>
      <c r="AD37" s="9"/>
      <c r="AE37" s="11">
        <v>14929</v>
      </c>
      <c r="AF37" s="11"/>
      <c r="AG37" s="9"/>
      <c r="AH37" s="8">
        <f t="shared" si="5"/>
        <v>1892113.3897673031</v>
      </c>
      <c r="AI37" s="9"/>
      <c r="AJ37" s="12">
        <v>9206</v>
      </c>
      <c r="AK37" s="12">
        <v>45425.116589392877</v>
      </c>
      <c r="AL37" s="12">
        <v>2757.6537536305218</v>
      </c>
      <c r="AM37" s="12">
        <v>0</v>
      </c>
      <c r="AN37" s="12"/>
      <c r="AO37" s="21">
        <f t="shared" si="6"/>
        <v>57388.770343023396</v>
      </c>
      <c r="AP37" s="9"/>
      <c r="AQ37" s="10">
        <f t="shared" si="7"/>
        <v>1949502.1601103265</v>
      </c>
    </row>
    <row r="38" spans="1:43" x14ac:dyDescent="0.35">
      <c r="A38" s="7" t="s">
        <v>42</v>
      </c>
      <c r="B38" s="9"/>
      <c r="C38" s="11">
        <v>134734147.25576627</v>
      </c>
      <c r="D38" s="11">
        <v>-4545609.0408457266</v>
      </c>
      <c r="E38" s="11">
        <v>-2200820.350109437</v>
      </c>
      <c r="F38" s="11">
        <f t="shared" si="2"/>
        <v>137078935.94650257</v>
      </c>
      <c r="G38" s="9"/>
      <c r="H38" s="12"/>
      <c r="I38" s="12">
        <v>524264.26288285851</v>
      </c>
      <c r="J38" s="12">
        <v>2175467.8579477021</v>
      </c>
      <c r="K38" s="12">
        <v>3732480.9291449971</v>
      </c>
      <c r="L38" s="21">
        <f t="shared" ref="L38:L64" si="8">SUM(H38:K38)</f>
        <v>6432213.0499755573</v>
      </c>
      <c r="M38" s="9"/>
      <c r="N38" s="12">
        <v>0</v>
      </c>
      <c r="O38" s="12">
        <v>826665.3</v>
      </c>
      <c r="P38" s="12"/>
      <c r="Q38" s="12"/>
      <c r="R38" s="12"/>
      <c r="S38" s="12"/>
      <c r="T38" s="21">
        <f t="shared" si="3"/>
        <v>826665.3</v>
      </c>
      <c r="U38" s="9"/>
      <c r="V38" s="12">
        <f>'WF Allocation'!AB37</f>
        <v>0</v>
      </c>
      <c r="W38" s="12">
        <f>'WF Allocation'!AD37</f>
        <v>2127.1643979535957</v>
      </c>
      <c r="X38" s="12"/>
      <c r="Y38" s="12">
        <v>0</v>
      </c>
      <c r="Z38" s="12">
        <v>0</v>
      </c>
      <c r="AA38" s="21">
        <f t="shared" si="4"/>
        <v>2127.1643979535957</v>
      </c>
      <c r="AB38" s="9"/>
      <c r="AC38" s="8">
        <f t="shared" ref="AC38:AC64" si="9">F38+L38+T38+AA38</f>
        <v>144339941.46087608</v>
      </c>
      <c r="AD38" s="9"/>
      <c r="AE38" s="11">
        <v>923656</v>
      </c>
      <c r="AF38" s="11"/>
      <c r="AG38" s="9"/>
      <c r="AH38" s="8">
        <f t="shared" si="5"/>
        <v>145263597.46087608</v>
      </c>
      <c r="AI38" s="9"/>
      <c r="AJ38" s="12">
        <v>532226</v>
      </c>
      <c r="AK38" s="12">
        <v>1484060.4930504686</v>
      </c>
      <c r="AL38" s="12">
        <v>7221037.536243109</v>
      </c>
      <c r="AM38" s="12">
        <v>-276309.91015199997</v>
      </c>
      <c r="AN38" s="12"/>
      <c r="AO38" s="21">
        <f t="shared" ref="AO38:AO64" si="10">SUM(AJ38:AN38)</f>
        <v>8961014.1191415787</v>
      </c>
      <c r="AP38" s="9"/>
      <c r="AQ38" s="10">
        <f t="shared" si="7"/>
        <v>154224611.58001766</v>
      </c>
    </row>
    <row r="39" spans="1:43" x14ac:dyDescent="0.35">
      <c r="A39" s="7" t="s">
        <v>43</v>
      </c>
      <c r="B39" s="9"/>
      <c r="C39" s="11">
        <v>104226966.51162606</v>
      </c>
      <c r="D39" s="11">
        <v>-3701693.6069242139</v>
      </c>
      <c r="E39" s="11">
        <v>-1792226.8604237637</v>
      </c>
      <c r="F39" s="11">
        <f t="shared" si="2"/>
        <v>106136433.25812653</v>
      </c>
      <c r="G39" s="9"/>
      <c r="H39" s="12"/>
      <c r="I39" s="12">
        <v>761961.69763448834</v>
      </c>
      <c r="J39" s="12">
        <v>1771581.1873552268</v>
      </c>
      <c r="K39" s="12">
        <v>-671037.98614104977</v>
      </c>
      <c r="L39" s="21">
        <f t="shared" si="8"/>
        <v>1862504.8988486654</v>
      </c>
      <c r="M39" s="9"/>
      <c r="N39" s="12">
        <v>43920</v>
      </c>
      <c r="O39" s="12">
        <v>166353.35999999999</v>
      </c>
      <c r="P39" s="12"/>
      <c r="Q39" s="12"/>
      <c r="R39" s="12"/>
      <c r="S39" s="12">
        <v>2674000</v>
      </c>
      <c r="T39" s="21">
        <f t="shared" si="3"/>
        <v>2884273.36</v>
      </c>
      <c r="U39" s="9"/>
      <c r="V39" s="12">
        <f>'WF Allocation'!AB38</f>
        <v>0</v>
      </c>
      <c r="W39" s="12">
        <f>'WF Allocation'!AD38</f>
        <v>1637.4699746220172</v>
      </c>
      <c r="X39" s="12"/>
      <c r="Y39" s="12">
        <v>0</v>
      </c>
      <c r="Z39" s="12">
        <v>0</v>
      </c>
      <c r="AA39" s="21">
        <f t="shared" si="4"/>
        <v>1637.4699746220172</v>
      </c>
      <c r="AB39" s="9"/>
      <c r="AC39" s="8">
        <f t="shared" si="9"/>
        <v>110884848.98694982</v>
      </c>
      <c r="AD39" s="9"/>
      <c r="AE39" s="11">
        <v>3560591</v>
      </c>
      <c r="AF39" s="11"/>
      <c r="AG39" s="9"/>
      <c r="AH39" s="8">
        <f t="shared" si="5"/>
        <v>114445439.98694982</v>
      </c>
      <c r="AI39" s="9"/>
      <c r="AJ39" s="12">
        <v>340254</v>
      </c>
      <c r="AK39" s="12">
        <v>973583.33577807317</v>
      </c>
      <c r="AL39" s="12">
        <v>5248982.2685965197</v>
      </c>
      <c r="AM39" s="12">
        <v>-18650.479608474976</v>
      </c>
      <c r="AN39" s="12"/>
      <c r="AO39" s="21">
        <f t="shared" si="10"/>
        <v>6544169.1247661179</v>
      </c>
      <c r="AP39" s="9"/>
      <c r="AQ39" s="10">
        <f t="shared" si="7"/>
        <v>120989609.11171593</v>
      </c>
    </row>
    <row r="40" spans="1:43" x14ac:dyDescent="0.35">
      <c r="A40" s="7" t="s">
        <v>44</v>
      </c>
      <c r="B40" s="9"/>
      <c r="C40" s="11">
        <v>4583476.5210362589</v>
      </c>
      <c r="D40" s="11">
        <v>-149817.77511705484</v>
      </c>
      <c r="E40" s="11">
        <v>-85955.750995681301</v>
      </c>
      <c r="F40" s="11">
        <f t="shared" si="2"/>
        <v>4647338.5451576319</v>
      </c>
      <c r="G40" s="9"/>
      <c r="H40" s="12"/>
      <c r="I40" s="12"/>
      <c r="J40" s="12">
        <v>76775.422905975996</v>
      </c>
      <c r="K40" s="12">
        <v>122760.29340095</v>
      </c>
      <c r="L40" s="21">
        <f t="shared" si="8"/>
        <v>199535.71630692598</v>
      </c>
      <c r="M40" s="9"/>
      <c r="N40" s="12">
        <v>0</v>
      </c>
      <c r="O40" s="12">
        <v>10424.81</v>
      </c>
      <c r="P40" s="12"/>
      <c r="Q40" s="12"/>
      <c r="R40" s="12"/>
      <c r="S40" s="12"/>
      <c r="T40" s="21">
        <f t="shared" si="3"/>
        <v>10424.81</v>
      </c>
      <c r="U40" s="9"/>
      <c r="V40" s="12">
        <f>'WF Allocation'!AB39</f>
        <v>0</v>
      </c>
      <c r="W40" s="12">
        <f>'WF Allocation'!AD39</f>
        <v>73.559702388823069</v>
      </c>
      <c r="X40" s="12"/>
      <c r="Y40" s="12">
        <v>0</v>
      </c>
      <c r="Z40" s="12">
        <v>0</v>
      </c>
      <c r="AA40" s="21">
        <f t="shared" si="4"/>
        <v>73.559702388823069</v>
      </c>
      <c r="AB40" s="9"/>
      <c r="AC40" s="8">
        <f t="shared" si="9"/>
        <v>4857372.6311669461</v>
      </c>
      <c r="AD40" s="9"/>
      <c r="AE40" s="11">
        <v>34642</v>
      </c>
      <c r="AF40" s="11"/>
      <c r="AG40" s="9"/>
      <c r="AH40" s="8">
        <f t="shared" si="5"/>
        <v>4892014.6311669461</v>
      </c>
      <c r="AI40" s="9"/>
      <c r="AJ40" s="12">
        <v>14700</v>
      </c>
      <c r="AK40" s="12">
        <v>72919.534905659966</v>
      </c>
      <c r="AL40" s="12">
        <v>161126.88249604541</v>
      </c>
      <c r="AM40" s="12">
        <v>0</v>
      </c>
      <c r="AN40" s="12"/>
      <c r="AO40" s="21">
        <f t="shared" si="10"/>
        <v>248746.41740170537</v>
      </c>
      <c r="AP40" s="9"/>
      <c r="AQ40" s="10">
        <f t="shared" si="7"/>
        <v>5140761.0485686511</v>
      </c>
    </row>
    <row r="41" spans="1:43" x14ac:dyDescent="0.35">
      <c r="A41" s="7" t="s">
        <v>45</v>
      </c>
      <c r="B41" s="9"/>
      <c r="C41" s="11">
        <v>137828636.62618247</v>
      </c>
      <c r="D41" s="11">
        <v>-4579894.4492527833</v>
      </c>
      <c r="E41" s="11">
        <v>-2217420.1112978794</v>
      </c>
      <c r="F41" s="11">
        <f t="shared" si="2"/>
        <v>140191110.96413738</v>
      </c>
      <c r="G41" s="9"/>
      <c r="H41" s="12"/>
      <c r="I41" s="12">
        <v>647296.06726649404</v>
      </c>
      <c r="J41" s="12">
        <v>2191876.3971150494</v>
      </c>
      <c r="K41" s="12">
        <v>939064.85279999964</v>
      </c>
      <c r="L41" s="21">
        <f t="shared" si="8"/>
        <v>3778237.317181543</v>
      </c>
      <c r="M41" s="9"/>
      <c r="N41" s="12">
        <v>239760</v>
      </c>
      <c r="O41" s="12">
        <v>943334.46</v>
      </c>
      <c r="P41" s="12"/>
      <c r="Q41" s="12"/>
      <c r="R41" s="12"/>
      <c r="S41" s="12"/>
      <c r="T41" s="21">
        <f t="shared" si="3"/>
        <v>1183094.46</v>
      </c>
      <c r="U41" s="9"/>
      <c r="V41" s="12">
        <f>'WF Allocation'!AB40</f>
        <v>0</v>
      </c>
      <c r="W41" s="12">
        <f>'WF Allocation'!AD40</f>
        <v>2096.0671845486718</v>
      </c>
      <c r="X41" s="12"/>
      <c r="Y41" s="12">
        <v>0</v>
      </c>
      <c r="Z41" s="12">
        <v>0</v>
      </c>
      <c r="AA41" s="21">
        <f t="shared" si="4"/>
        <v>2096.0671845486718</v>
      </c>
      <c r="AB41" s="9"/>
      <c r="AC41" s="8">
        <f t="shared" si="9"/>
        <v>145154538.80850348</v>
      </c>
      <c r="AD41" s="9"/>
      <c r="AE41" s="11">
        <v>1264732</v>
      </c>
      <c r="AF41" s="11"/>
      <c r="AG41" s="9"/>
      <c r="AH41" s="8">
        <f t="shared" si="5"/>
        <v>146419270.80850348</v>
      </c>
      <c r="AI41" s="9"/>
      <c r="AJ41" s="12">
        <v>435474</v>
      </c>
      <c r="AK41" s="12">
        <v>1335608.2748150623</v>
      </c>
      <c r="AL41" s="12">
        <v>6680109.2407508697</v>
      </c>
      <c r="AM41" s="12">
        <v>45669.900000000009</v>
      </c>
      <c r="AN41" s="12"/>
      <c r="AO41" s="21">
        <f t="shared" si="10"/>
        <v>8496861.4155659322</v>
      </c>
      <c r="AP41" s="9"/>
      <c r="AQ41" s="10">
        <f t="shared" si="7"/>
        <v>154916132.22406942</v>
      </c>
    </row>
    <row r="42" spans="1:43" x14ac:dyDescent="0.35">
      <c r="A42" s="7" t="s">
        <v>46</v>
      </c>
      <c r="B42" s="9"/>
      <c r="C42" s="11">
        <v>174414395.78205836</v>
      </c>
      <c r="D42" s="11">
        <v>-6764331.5885217097</v>
      </c>
      <c r="E42" s="11">
        <v>-3880936.0319288629</v>
      </c>
      <c r="F42" s="11">
        <f t="shared" si="2"/>
        <v>177297791.33865121</v>
      </c>
      <c r="G42" s="9"/>
      <c r="H42" s="12"/>
      <c r="I42" s="12"/>
      <c r="J42" s="12">
        <v>2846931.2851739554</v>
      </c>
      <c r="K42" s="12">
        <v>-427911.07623660192</v>
      </c>
      <c r="L42" s="21">
        <f t="shared" si="8"/>
        <v>2419020.2089373535</v>
      </c>
      <c r="M42" s="9"/>
      <c r="N42" s="12">
        <v>0</v>
      </c>
      <c r="O42" s="12">
        <v>524123.99</v>
      </c>
      <c r="P42" s="12"/>
      <c r="Q42" s="12"/>
      <c r="R42" s="12"/>
      <c r="S42" s="12"/>
      <c r="T42" s="21">
        <f t="shared" si="3"/>
        <v>524123.99</v>
      </c>
      <c r="U42" s="9"/>
      <c r="V42" s="12">
        <f>'WF Allocation'!AB41</f>
        <v>0</v>
      </c>
      <c r="W42" s="12">
        <f>'WF Allocation'!AD41</f>
        <v>2702.2055198242278</v>
      </c>
      <c r="X42" s="12"/>
      <c r="Y42" s="12">
        <v>0</v>
      </c>
      <c r="Z42" s="12">
        <v>0</v>
      </c>
      <c r="AA42" s="21">
        <f t="shared" si="4"/>
        <v>2702.2055198242278</v>
      </c>
      <c r="AB42" s="9"/>
      <c r="AC42" s="8">
        <f t="shared" si="9"/>
        <v>180243637.74310839</v>
      </c>
      <c r="AD42" s="9"/>
      <c r="AE42" s="11">
        <v>2853598</v>
      </c>
      <c r="AF42" s="11"/>
      <c r="AG42" s="9"/>
      <c r="AH42" s="8">
        <f t="shared" si="5"/>
        <v>183097235.74310839</v>
      </c>
      <c r="AI42" s="9"/>
      <c r="AJ42" s="12">
        <v>718442</v>
      </c>
      <c r="AK42" s="12">
        <v>1989882.5390932204</v>
      </c>
      <c r="AL42" s="12">
        <v>6942231.4397958387</v>
      </c>
      <c r="AM42" s="12">
        <v>-12283.739976000048</v>
      </c>
      <c r="AN42" s="12"/>
      <c r="AO42" s="21">
        <f t="shared" si="10"/>
        <v>9638272.2389130592</v>
      </c>
      <c r="AP42" s="9"/>
      <c r="AQ42" s="10">
        <f t="shared" si="7"/>
        <v>192735507.98202145</v>
      </c>
    </row>
    <row r="43" spans="1:43" x14ac:dyDescent="0.35">
      <c r="A43" s="7" t="s">
        <v>47</v>
      </c>
      <c r="B43" s="9"/>
      <c r="C43" s="11">
        <v>57440280.876911454</v>
      </c>
      <c r="D43" s="11">
        <v>-2527201.159731695</v>
      </c>
      <c r="E43" s="11">
        <v>-1685690.7557136333</v>
      </c>
      <c r="F43" s="11">
        <f t="shared" si="2"/>
        <v>58281791.280929513</v>
      </c>
      <c r="G43" s="9"/>
      <c r="H43" s="12">
        <v>-663373.81154603511</v>
      </c>
      <c r="I43" s="12"/>
      <c r="J43" s="12">
        <v>1035183.8114010532</v>
      </c>
      <c r="K43" s="12">
        <v>1337486.4592725008</v>
      </c>
      <c r="L43" s="21">
        <f t="shared" si="8"/>
        <v>1709296.4591275188</v>
      </c>
      <c r="M43" s="9"/>
      <c r="N43" s="12">
        <v>17515</v>
      </c>
      <c r="O43" s="12">
        <v>90939.839999999997</v>
      </c>
      <c r="P43" s="12"/>
      <c r="Q43" s="12"/>
      <c r="R43" s="12"/>
      <c r="S43" s="12"/>
      <c r="T43" s="21">
        <f t="shared" si="3"/>
        <v>108454.84</v>
      </c>
      <c r="U43" s="9"/>
      <c r="V43" s="12">
        <f>'WF Allocation'!AB42</f>
        <v>0</v>
      </c>
      <c r="W43" s="12">
        <f>'WF Allocation'!AD42</f>
        <v>988.13582561302121</v>
      </c>
      <c r="X43" s="12"/>
      <c r="Y43" s="12">
        <v>0</v>
      </c>
      <c r="Z43" s="12">
        <v>0</v>
      </c>
      <c r="AA43" s="21">
        <f t="shared" si="4"/>
        <v>988.13582561302121</v>
      </c>
      <c r="AB43" s="9"/>
      <c r="AC43" s="8">
        <f t="shared" si="9"/>
        <v>60100530.715882644</v>
      </c>
      <c r="AD43" s="9"/>
      <c r="AE43" s="11">
        <v>5487134</v>
      </c>
      <c r="AF43" s="11"/>
      <c r="AG43" s="9"/>
      <c r="AH43" s="8">
        <f t="shared" si="5"/>
        <v>65587664.715882644</v>
      </c>
      <c r="AI43" s="9"/>
      <c r="AJ43" s="12">
        <v>272528</v>
      </c>
      <c r="AK43" s="12">
        <v>535394.79349874007</v>
      </c>
      <c r="AL43" s="12">
        <v>4683131.7980219452</v>
      </c>
      <c r="AM43" s="12">
        <v>28628.949025000027</v>
      </c>
      <c r="AN43" s="12"/>
      <c r="AO43" s="21">
        <f t="shared" si="10"/>
        <v>5519683.5405456861</v>
      </c>
      <c r="AP43" s="9"/>
      <c r="AQ43" s="10">
        <f t="shared" si="7"/>
        <v>71107348.256428331</v>
      </c>
    </row>
    <row r="44" spans="1:43" x14ac:dyDescent="0.35">
      <c r="A44" s="7" t="s">
        <v>48</v>
      </c>
      <c r="B44" s="9"/>
      <c r="C44" s="11">
        <v>48451486.408883773</v>
      </c>
      <c r="D44" s="11">
        <v>-2430393.1956100166</v>
      </c>
      <c r="E44" s="11">
        <v>-1616188.4114504009</v>
      </c>
      <c r="F44" s="11">
        <f t="shared" si="2"/>
        <v>49265691.193043388</v>
      </c>
      <c r="G44" s="9"/>
      <c r="H44" s="12"/>
      <c r="I44" s="12"/>
      <c r="J44" s="12">
        <v>804787.04212852148</v>
      </c>
      <c r="K44" s="12">
        <v>169587.24037299963</v>
      </c>
      <c r="L44" s="21">
        <f t="shared" si="8"/>
        <v>974374.28250152105</v>
      </c>
      <c r="M44" s="9"/>
      <c r="N44" s="12">
        <v>51955</v>
      </c>
      <c r="O44" s="12">
        <v>82733.070000000007</v>
      </c>
      <c r="P44" s="12"/>
      <c r="Q44" s="12"/>
      <c r="R44" s="12"/>
      <c r="S44" s="12"/>
      <c r="T44" s="21">
        <f t="shared" si="3"/>
        <v>134688.07</v>
      </c>
      <c r="U44" s="9"/>
      <c r="V44" s="12">
        <f>'WF Allocation'!AB43</f>
        <v>0</v>
      </c>
      <c r="W44" s="12">
        <f>'WF Allocation'!AD43</f>
        <v>763.82331008422216</v>
      </c>
      <c r="X44" s="12"/>
      <c r="Y44" s="12">
        <v>0</v>
      </c>
      <c r="Z44" s="12">
        <v>0</v>
      </c>
      <c r="AA44" s="21">
        <f t="shared" si="4"/>
        <v>763.82331008422216</v>
      </c>
      <c r="AB44" s="9"/>
      <c r="AC44" s="8">
        <f t="shared" si="9"/>
        <v>50375517.368854992</v>
      </c>
      <c r="AD44" s="9"/>
      <c r="AE44" s="11">
        <v>1245356</v>
      </c>
      <c r="AF44" s="11"/>
      <c r="AG44" s="9"/>
      <c r="AH44" s="8">
        <f t="shared" si="5"/>
        <v>51620873.368854992</v>
      </c>
      <c r="AI44" s="9"/>
      <c r="AJ44" s="12">
        <v>201698</v>
      </c>
      <c r="AK44" s="12">
        <v>501401.33690833912</v>
      </c>
      <c r="AL44" s="12">
        <v>2198347.9747995408</v>
      </c>
      <c r="AM44" s="12">
        <v>2387.5486919999976</v>
      </c>
      <c r="AN44" s="12"/>
      <c r="AO44" s="21">
        <f t="shared" si="10"/>
        <v>2903834.86039988</v>
      </c>
      <c r="AP44" s="9"/>
      <c r="AQ44" s="10">
        <f t="shared" si="7"/>
        <v>54524708.229254872</v>
      </c>
    </row>
    <row r="45" spans="1:43" x14ac:dyDescent="0.35">
      <c r="A45" s="7" t="s">
        <v>49</v>
      </c>
      <c r="B45" s="9"/>
      <c r="C45" s="11">
        <v>18135369.856729679</v>
      </c>
      <c r="D45" s="11">
        <v>-890720.9588917105</v>
      </c>
      <c r="E45" s="11">
        <v>-594127.65008526144</v>
      </c>
      <c r="F45" s="11">
        <f t="shared" si="2"/>
        <v>18431963.165536128</v>
      </c>
      <c r="G45" s="9"/>
      <c r="H45" s="12"/>
      <c r="I45" s="12"/>
      <c r="J45" s="12">
        <v>298346.5577709832</v>
      </c>
      <c r="K45" s="12">
        <v>58371.831440000125</v>
      </c>
      <c r="L45" s="21">
        <f t="shared" si="8"/>
        <v>356718.3892109833</v>
      </c>
      <c r="M45" s="9"/>
      <c r="N45" s="12">
        <v>18700</v>
      </c>
      <c r="O45" s="12">
        <v>95745.600000000006</v>
      </c>
      <c r="P45" s="12"/>
      <c r="Q45" s="12"/>
      <c r="R45" s="12"/>
      <c r="S45" s="12"/>
      <c r="T45" s="21">
        <f t="shared" si="3"/>
        <v>114445.6</v>
      </c>
      <c r="U45" s="9"/>
      <c r="V45" s="12">
        <f>'WF Allocation'!AB44</f>
        <v>0</v>
      </c>
      <c r="W45" s="12">
        <f>'WF Allocation'!AD44</f>
        <v>287.13687675052347</v>
      </c>
      <c r="X45" s="12"/>
      <c r="Y45" s="12">
        <v>0</v>
      </c>
      <c r="Z45" s="12">
        <v>0</v>
      </c>
      <c r="AA45" s="21">
        <f t="shared" si="4"/>
        <v>287.13687675052347</v>
      </c>
      <c r="AB45" s="9"/>
      <c r="AC45" s="8">
        <f t="shared" si="9"/>
        <v>18903414.291623864</v>
      </c>
      <c r="AD45" s="9"/>
      <c r="AE45" s="11">
        <v>298957</v>
      </c>
      <c r="AF45" s="11"/>
      <c r="AG45" s="9"/>
      <c r="AH45" s="8">
        <f t="shared" si="5"/>
        <v>19202371.291623864</v>
      </c>
      <c r="AI45" s="9"/>
      <c r="AJ45" s="12">
        <v>130020</v>
      </c>
      <c r="AK45" s="12">
        <v>200628.66649976297</v>
      </c>
      <c r="AL45" s="12">
        <v>855166.10529936012</v>
      </c>
      <c r="AM45" s="12">
        <v>2643.4380800000017</v>
      </c>
      <c r="AN45" s="12"/>
      <c r="AO45" s="21">
        <f t="shared" si="10"/>
        <v>1188458.2098791231</v>
      </c>
      <c r="AP45" s="9"/>
      <c r="AQ45" s="10">
        <f t="shared" si="7"/>
        <v>20390829.501502987</v>
      </c>
    </row>
    <row r="46" spans="1:43" x14ac:dyDescent="0.35">
      <c r="A46" s="7" t="s">
        <v>50</v>
      </c>
      <c r="B46" s="9"/>
      <c r="C46" s="11">
        <v>41002029.594819874</v>
      </c>
      <c r="D46" s="11">
        <v>-1448730.733796041</v>
      </c>
      <c r="E46" s="11">
        <v>-701423.29710213968</v>
      </c>
      <c r="F46" s="11">
        <f t="shared" si="2"/>
        <v>41749337.031513773</v>
      </c>
      <c r="G46" s="9"/>
      <c r="H46" s="12"/>
      <c r="I46" s="12">
        <v>231900.84256877005</v>
      </c>
      <c r="J46" s="12">
        <v>693343.20613017306</v>
      </c>
      <c r="K46" s="12">
        <v>812377.01509094413</v>
      </c>
      <c r="L46" s="21">
        <f t="shared" si="8"/>
        <v>1737621.0637898874</v>
      </c>
      <c r="M46" s="9"/>
      <c r="N46" s="12">
        <v>39742.5</v>
      </c>
      <c r="O46" s="12">
        <v>68093.98</v>
      </c>
      <c r="P46" s="12"/>
      <c r="Q46" s="12"/>
      <c r="R46" s="12"/>
      <c r="S46" s="12"/>
      <c r="T46" s="21">
        <f t="shared" si="3"/>
        <v>107836.48</v>
      </c>
      <c r="U46" s="9"/>
      <c r="V46" s="12">
        <f>'WF Allocation'!AB45</f>
        <v>0</v>
      </c>
      <c r="W46" s="12">
        <f>'WF Allocation'!AD45</f>
        <v>675.91556373847823</v>
      </c>
      <c r="X46" s="12"/>
      <c r="Y46" s="12">
        <v>0</v>
      </c>
      <c r="Z46" s="12">
        <v>0</v>
      </c>
      <c r="AA46" s="21">
        <f t="shared" si="4"/>
        <v>675.91556373847823</v>
      </c>
      <c r="AB46" s="9"/>
      <c r="AC46" s="8">
        <f t="shared" si="9"/>
        <v>43595470.490867399</v>
      </c>
      <c r="AD46" s="9"/>
      <c r="AE46" s="11">
        <v>2411112</v>
      </c>
      <c r="AF46" s="11"/>
      <c r="AG46" s="9"/>
      <c r="AH46" s="8">
        <f t="shared" si="5"/>
        <v>46006582.490867399</v>
      </c>
      <c r="AI46" s="9"/>
      <c r="AJ46" s="12">
        <v>329518</v>
      </c>
      <c r="AK46" s="12">
        <v>477778.52968559478</v>
      </c>
      <c r="AL46" s="12">
        <v>3567241.5644844137</v>
      </c>
      <c r="AM46" s="12">
        <v>22313.212255199993</v>
      </c>
      <c r="AN46" s="12"/>
      <c r="AO46" s="21">
        <f t="shared" si="10"/>
        <v>4396851.3064252092</v>
      </c>
      <c r="AP46" s="9"/>
      <c r="AQ46" s="10">
        <f t="shared" si="7"/>
        <v>50403433.797292605</v>
      </c>
    </row>
    <row r="47" spans="1:43" x14ac:dyDescent="0.35">
      <c r="A47" s="7" t="s">
        <v>51</v>
      </c>
      <c r="B47" s="9"/>
      <c r="C47" s="11">
        <v>26107408.281052127</v>
      </c>
      <c r="D47" s="11">
        <v>-1037243.2604429347</v>
      </c>
      <c r="E47" s="11">
        <v>-595103.1067369798</v>
      </c>
      <c r="F47" s="11">
        <f t="shared" si="2"/>
        <v>26549548.434758082</v>
      </c>
      <c r="G47" s="9"/>
      <c r="H47" s="12"/>
      <c r="I47" s="12"/>
      <c r="J47" s="12">
        <v>429991.75433818996</v>
      </c>
      <c r="K47" s="12">
        <v>361081.96909999975</v>
      </c>
      <c r="L47" s="21">
        <f t="shared" si="8"/>
        <v>791073.72343818971</v>
      </c>
      <c r="M47" s="9"/>
      <c r="N47" s="12">
        <v>44718.75</v>
      </c>
      <c r="O47" s="12">
        <v>46135.33</v>
      </c>
      <c r="P47" s="12"/>
      <c r="Q47" s="12"/>
      <c r="R47" s="12"/>
      <c r="S47" s="12"/>
      <c r="T47" s="21">
        <f t="shared" si="3"/>
        <v>90854.080000000002</v>
      </c>
      <c r="U47" s="9"/>
      <c r="V47" s="12">
        <f>'WF Allocation'!AB46</f>
        <v>0</v>
      </c>
      <c r="W47" s="12">
        <f>'WF Allocation'!AD46</f>
        <v>415.32725163972083</v>
      </c>
      <c r="X47" s="12"/>
      <c r="Y47" s="12">
        <v>0</v>
      </c>
      <c r="Z47" s="12">
        <v>0</v>
      </c>
      <c r="AA47" s="21">
        <f t="shared" si="4"/>
        <v>415.32725163972083</v>
      </c>
      <c r="AB47" s="9"/>
      <c r="AC47" s="8">
        <f t="shared" si="9"/>
        <v>27431891.565447908</v>
      </c>
      <c r="AD47" s="9"/>
      <c r="AE47" s="11">
        <v>1597661</v>
      </c>
      <c r="AF47" s="11"/>
      <c r="AG47" s="9"/>
      <c r="AH47" s="8">
        <f t="shared" si="5"/>
        <v>29029552.565447908</v>
      </c>
      <c r="AI47" s="9"/>
      <c r="AJ47" s="12">
        <v>162858</v>
      </c>
      <c r="AK47" s="12">
        <v>298092.58708366856</v>
      </c>
      <c r="AL47" s="12">
        <v>3117813.9596972107</v>
      </c>
      <c r="AM47" s="12">
        <v>12062.471999999994</v>
      </c>
      <c r="AN47" s="12"/>
      <c r="AO47" s="21">
        <f t="shared" si="10"/>
        <v>3590827.0187808792</v>
      </c>
      <c r="AP47" s="9"/>
      <c r="AQ47" s="10">
        <f t="shared" si="7"/>
        <v>32620379.584228788</v>
      </c>
    </row>
    <row r="48" spans="1:43" x14ac:dyDescent="0.35">
      <c r="A48" s="7" t="s">
        <v>52</v>
      </c>
      <c r="B48" s="9"/>
      <c r="C48" s="11">
        <v>89326797.094309896</v>
      </c>
      <c r="D48" s="11">
        <v>-4448652.6683245338</v>
      </c>
      <c r="E48" s="11">
        <v>-2967335.0890562288</v>
      </c>
      <c r="F48" s="11">
        <f t="shared" si="2"/>
        <v>90808114.673578203</v>
      </c>
      <c r="G48" s="9"/>
      <c r="H48" s="12"/>
      <c r="I48" s="12"/>
      <c r="J48" s="12">
        <v>1503860.9226611657</v>
      </c>
      <c r="K48" s="12">
        <v>40664.400000000038</v>
      </c>
      <c r="L48" s="21">
        <f t="shared" si="8"/>
        <v>1544525.3226611658</v>
      </c>
      <c r="M48" s="9"/>
      <c r="N48" s="12">
        <v>0</v>
      </c>
      <c r="O48" s="12">
        <v>232229.29</v>
      </c>
      <c r="P48" s="12"/>
      <c r="Q48" s="12"/>
      <c r="R48" s="12"/>
      <c r="S48" s="12"/>
      <c r="T48" s="21">
        <f t="shared" si="3"/>
        <v>232229.29</v>
      </c>
      <c r="U48" s="9"/>
      <c r="V48" s="12">
        <f>'WF Allocation'!AB47</f>
        <v>0</v>
      </c>
      <c r="W48" s="12">
        <f>'WF Allocation'!AD47</f>
        <v>1436.3513423126481</v>
      </c>
      <c r="X48" s="12"/>
      <c r="Y48" s="12">
        <v>0</v>
      </c>
      <c r="Z48" s="12">
        <v>0</v>
      </c>
      <c r="AA48" s="21">
        <f t="shared" si="4"/>
        <v>1436.3513423126481</v>
      </c>
      <c r="AB48" s="9"/>
      <c r="AC48" s="8">
        <f t="shared" si="9"/>
        <v>92586305.637581676</v>
      </c>
      <c r="AD48" s="9"/>
      <c r="AE48" s="11">
        <v>2309466</v>
      </c>
      <c r="AF48" s="11"/>
      <c r="AG48" s="9"/>
      <c r="AH48" s="8">
        <f t="shared" si="5"/>
        <v>94895771.637581676</v>
      </c>
      <c r="AI48" s="9"/>
      <c r="AJ48" s="12">
        <v>452782</v>
      </c>
      <c r="AK48" s="12">
        <v>1164066.8399668557</v>
      </c>
      <c r="AL48" s="12">
        <v>6748120.7579548648</v>
      </c>
      <c r="AM48" s="12">
        <v>0</v>
      </c>
      <c r="AN48" s="12"/>
      <c r="AO48" s="21">
        <f t="shared" si="10"/>
        <v>8364969.5979217207</v>
      </c>
      <c r="AP48" s="9"/>
      <c r="AQ48" s="10">
        <f t="shared" si="7"/>
        <v>103260741.23550339</v>
      </c>
    </row>
    <row r="49" spans="1:43" x14ac:dyDescent="0.35">
      <c r="A49" s="7" t="s">
        <v>53</v>
      </c>
      <c r="B49" s="9"/>
      <c r="C49" s="11">
        <v>15944611.870602828</v>
      </c>
      <c r="D49" s="11">
        <v>-774119.81369362632</v>
      </c>
      <c r="E49" s="11">
        <v>-516352.49087043229</v>
      </c>
      <c r="F49" s="11">
        <f t="shared" si="2"/>
        <v>16202379.19342602</v>
      </c>
      <c r="G49" s="9"/>
      <c r="H49" s="12">
        <v>-187539.67737158202</v>
      </c>
      <c r="I49" s="12"/>
      <c r="J49" s="12">
        <v>263494.3785823629</v>
      </c>
      <c r="K49" s="12">
        <v>-44187.837000000203</v>
      </c>
      <c r="L49" s="21">
        <f t="shared" si="8"/>
        <v>31766.864210780681</v>
      </c>
      <c r="M49" s="9"/>
      <c r="N49" s="12">
        <v>21903.75</v>
      </c>
      <c r="O49" s="12">
        <v>32605.26</v>
      </c>
      <c r="P49" s="12"/>
      <c r="Q49" s="12"/>
      <c r="R49" s="12"/>
      <c r="S49" s="12"/>
      <c r="T49" s="21">
        <f t="shared" si="3"/>
        <v>54509.009999999995</v>
      </c>
      <c r="U49" s="9"/>
      <c r="V49" s="12">
        <f>'WF Allocation'!AB48</f>
        <v>0</v>
      </c>
      <c r="W49" s="12">
        <f>'WF Allocation'!AD48</f>
        <v>247.29648075903668</v>
      </c>
      <c r="X49" s="12"/>
      <c r="Y49" s="12">
        <v>0</v>
      </c>
      <c r="Z49" s="12">
        <v>0</v>
      </c>
      <c r="AA49" s="21">
        <f t="shared" si="4"/>
        <v>247.29648075903668</v>
      </c>
      <c r="AB49" s="9"/>
      <c r="AC49" s="8">
        <f t="shared" si="9"/>
        <v>16288902.364117559</v>
      </c>
      <c r="AD49" s="9"/>
      <c r="AE49" s="11">
        <v>203558</v>
      </c>
      <c r="AF49" s="11"/>
      <c r="AG49" s="9"/>
      <c r="AH49" s="8">
        <f t="shared" si="5"/>
        <v>16492460.364117559</v>
      </c>
      <c r="AI49" s="9"/>
      <c r="AJ49" s="12">
        <v>113210</v>
      </c>
      <c r="AK49" s="12">
        <v>191965.07004024126</v>
      </c>
      <c r="AL49" s="12">
        <v>1026564.0821945128</v>
      </c>
      <c r="AM49" s="12">
        <v>-749.2344000000021</v>
      </c>
      <c r="AN49" s="12"/>
      <c r="AO49" s="21">
        <f t="shared" si="10"/>
        <v>1330989.9178347541</v>
      </c>
      <c r="AP49" s="9"/>
      <c r="AQ49" s="10">
        <f t="shared" si="7"/>
        <v>17823450.281952314</v>
      </c>
    </row>
    <row r="50" spans="1:43" x14ac:dyDescent="0.35">
      <c r="A50" s="7" t="s">
        <v>54</v>
      </c>
      <c r="B50" s="9"/>
      <c r="C50" s="11">
        <v>20032210.797972117</v>
      </c>
      <c r="D50" s="11">
        <v>-546003.38307272992</v>
      </c>
      <c r="E50" s="11">
        <v>-264355.19330793357</v>
      </c>
      <c r="F50" s="11">
        <f t="shared" si="2"/>
        <v>20313858.987736914</v>
      </c>
      <c r="G50" s="9"/>
      <c r="H50" s="12">
        <v>-203959.58054285869</v>
      </c>
      <c r="I50" s="12"/>
      <c r="J50" s="12">
        <v>261309.93658540279</v>
      </c>
      <c r="K50" s="12">
        <v>712852.27297167014</v>
      </c>
      <c r="L50" s="21">
        <f t="shared" si="8"/>
        <v>770202.62901421427</v>
      </c>
      <c r="M50" s="9"/>
      <c r="N50" s="12">
        <v>9190</v>
      </c>
      <c r="O50" s="12">
        <v>80293.22</v>
      </c>
      <c r="P50" s="12"/>
      <c r="Q50" s="12"/>
      <c r="R50" s="12"/>
      <c r="S50" s="12"/>
      <c r="T50" s="21">
        <f t="shared" si="3"/>
        <v>89483.22</v>
      </c>
      <c r="U50" s="9"/>
      <c r="V50" s="12">
        <f>'WF Allocation'!AB49</f>
        <v>0</v>
      </c>
      <c r="W50" s="12">
        <f>'WF Allocation'!AD49</f>
        <v>278.04659375868829</v>
      </c>
      <c r="X50" s="12"/>
      <c r="Y50" s="12">
        <v>0</v>
      </c>
      <c r="Z50" s="12">
        <v>0</v>
      </c>
      <c r="AA50" s="21">
        <f t="shared" si="4"/>
        <v>278.04659375868829</v>
      </c>
      <c r="AB50" s="9"/>
      <c r="AC50" s="8">
        <f t="shared" si="9"/>
        <v>21173822.883344885</v>
      </c>
      <c r="AD50" s="9"/>
      <c r="AE50" s="11">
        <v>262221</v>
      </c>
      <c r="AF50" s="11"/>
      <c r="AG50" s="9"/>
      <c r="AH50" s="8">
        <f t="shared" si="5"/>
        <v>21436043.883344885</v>
      </c>
      <c r="AI50" s="9"/>
      <c r="AJ50" s="12">
        <v>44394</v>
      </c>
      <c r="AK50" s="12">
        <v>141669.08931936428</v>
      </c>
      <c r="AL50" s="12">
        <v>575601.41369733179</v>
      </c>
      <c r="AM50" s="12">
        <v>0</v>
      </c>
      <c r="AN50" s="12"/>
      <c r="AO50" s="21">
        <f t="shared" si="10"/>
        <v>761664.50301669608</v>
      </c>
      <c r="AP50" s="9"/>
      <c r="AQ50" s="10">
        <f t="shared" si="7"/>
        <v>22197708.38636158</v>
      </c>
    </row>
    <row r="51" spans="1:43" x14ac:dyDescent="0.35">
      <c r="A51" s="7" t="s">
        <v>55</v>
      </c>
      <c r="B51" s="9"/>
      <c r="C51" s="11">
        <v>924629.43865954957</v>
      </c>
      <c r="D51" s="11">
        <v>0</v>
      </c>
      <c r="E51" s="11">
        <v>0</v>
      </c>
      <c r="F51" s="11">
        <f t="shared" si="2"/>
        <v>924629.43865954957</v>
      </c>
      <c r="G51" s="9"/>
      <c r="H51" s="12"/>
      <c r="I51" s="12"/>
      <c r="J51" s="12">
        <v>15512.002604518946</v>
      </c>
      <c r="K51" s="12">
        <v>10023.3511</v>
      </c>
      <c r="L51" s="21">
        <f t="shared" si="8"/>
        <v>25535.353704518944</v>
      </c>
      <c r="M51" s="9"/>
      <c r="N51" s="12">
        <v>630</v>
      </c>
      <c r="O51" s="12">
        <v>221.8</v>
      </c>
      <c r="P51" s="12"/>
      <c r="Q51" s="12"/>
      <c r="R51" s="12"/>
      <c r="S51" s="12"/>
      <c r="T51" s="21">
        <f t="shared" si="3"/>
        <v>851.8</v>
      </c>
      <c r="U51" s="9"/>
      <c r="V51" s="12">
        <f>'WF Allocation'!AB50</f>
        <v>-47621.508929270203</v>
      </c>
      <c r="W51" s="12">
        <f>'WF Allocation'!AD50</f>
        <v>0</v>
      </c>
      <c r="X51" s="12"/>
      <c r="Y51" s="12">
        <v>0</v>
      </c>
      <c r="Z51" s="12">
        <v>0</v>
      </c>
      <c r="AA51" s="21">
        <f t="shared" si="4"/>
        <v>-47621.508929270203</v>
      </c>
      <c r="AB51" s="9"/>
      <c r="AC51" s="8">
        <f t="shared" si="9"/>
        <v>903395.08343479841</v>
      </c>
      <c r="AD51" s="9"/>
      <c r="AE51" s="11">
        <v>9616</v>
      </c>
      <c r="AF51" s="11"/>
      <c r="AG51" s="9"/>
      <c r="AH51" s="8">
        <f t="shared" si="5"/>
        <v>913011.08343479841</v>
      </c>
      <c r="AI51" s="9"/>
      <c r="AJ51" s="12">
        <v>1830</v>
      </c>
      <c r="AK51" s="12">
        <v>35916.436565201577</v>
      </c>
      <c r="AL51" s="12">
        <v>585.74594958554394</v>
      </c>
      <c r="AM51" s="12">
        <v>0</v>
      </c>
      <c r="AN51" s="12"/>
      <c r="AO51" s="21">
        <f t="shared" si="10"/>
        <v>38332.18251478712</v>
      </c>
      <c r="AP51" s="9"/>
      <c r="AQ51" s="10">
        <f t="shared" si="7"/>
        <v>951343.26594958548</v>
      </c>
    </row>
    <row r="52" spans="1:43" x14ac:dyDescent="0.35">
      <c r="A52" s="7" t="s">
        <v>56</v>
      </c>
      <c r="B52" s="9"/>
      <c r="C52" s="11">
        <v>4353926.6206796672</v>
      </c>
      <c r="D52" s="11">
        <v>-145390.76427965233</v>
      </c>
      <c r="E52" s="11">
        <v>-70392.977017902493</v>
      </c>
      <c r="F52" s="11">
        <f t="shared" si="2"/>
        <v>4428924.4079414168</v>
      </c>
      <c r="G52" s="9"/>
      <c r="H52" s="12"/>
      <c r="I52" s="12"/>
      <c r="J52" s="12">
        <v>69582.080572856998</v>
      </c>
      <c r="K52" s="12">
        <v>87961.262679999985</v>
      </c>
      <c r="L52" s="21">
        <f t="shared" si="8"/>
        <v>157543.34325285698</v>
      </c>
      <c r="M52" s="9"/>
      <c r="N52" s="12">
        <v>0</v>
      </c>
      <c r="O52" s="12">
        <v>5545.11</v>
      </c>
      <c r="P52" s="12"/>
      <c r="Q52" s="12"/>
      <c r="R52" s="12"/>
      <c r="S52" s="12"/>
      <c r="T52" s="21">
        <f t="shared" si="3"/>
        <v>5545.11</v>
      </c>
      <c r="U52" s="9"/>
      <c r="V52" s="12">
        <f>'WF Allocation'!AB51</f>
        <v>0</v>
      </c>
      <c r="W52" s="12">
        <f>'WF Allocation'!AD51</f>
        <v>67.724004807904947</v>
      </c>
      <c r="X52" s="12"/>
      <c r="Y52" s="12">
        <v>0</v>
      </c>
      <c r="Z52" s="12">
        <v>0</v>
      </c>
      <c r="AA52" s="21">
        <f t="shared" si="4"/>
        <v>67.724004807904947</v>
      </c>
      <c r="AB52" s="9"/>
      <c r="AC52" s="8">
        <f t="shared" si="9"/>
        <v>4592080.5851990823</v>
      </c>
      <c r="AD52" s="9"/>
      <c r="AE52" s="11">
        <v>91038</v>
      </c>
      <c r="AF52" s="11"/>
      <c r="AG52" s="9"/>
      <c r="AH52" s="8">
        <f t="shared" si="5"/>
        <v>4683118.5851990823</v>
      </c>
      <c r="AI52" s="9"/>
      <c r="AJ52" s="12">
        <v>37000</v>
      </c>
      <c r="AK52" s="12">
        <v>60085.349739821067</v>
      </c>
      <c r="AL52" s="12">
        <v>69508.534657419048</v>
      </c>
      <c r="AM52" s="12">
        <v>0</v>
      </c>
      <c r="AN52" s="12"/>
      <c r="AO52" s="21">
        <f t="shared" si="10"/>
        <v>166593.88439724012</v>
      </c>
      <c r="AP52" s="9"/>
      <c r="AQ52" s="10">
        <f t="shared" si="7"/>
        <v>4849712.4695963226</v>
      </c>
    </row>
    <row r="53" spans="1:43" x14ac:dyDescent="0.35">
      <c r="A53" s="7" t="s">
        <v>57</v>
      </c>
      <c r="B53" s="9"/>
      <c r="C53" s="11">
        <v>28460463.914664514</v>
      </c>
      <c r="D53" s="11">
        <v>-1122453.5571688109</v>
      </c>
      <c r="E53" s="11">
        <v>-643991.26464691362</v>
      </c>
      <c r="F53" s="11">
        <f t="shared" si="2"/>
        <v>28938926.207186412</v>
      </c>
      <c r="G53" s="9"/>
      <c r="H53" s="12"/>
      <c r="I53" s="12"/>
      <c r="J53" s="12">
        <v>462070.60302180273</v>
      </c>
      <c r="K53" s="12">
        <v>483371.01835679961</v>
      </c>
      <c r="L53" s="21">
        <f t="shared" si="8"/>
        <v>945441.62137860234</v>
      </c>
      <c r="M53" s="9"/>
      <c r="N53" s="12">
        <v>42765</v>
      </c>
      <c r="O53" s="12">
        <v>126650.36</v>
      </c>
      <c r="P53" s="12"/>
      <c r="Q53" s="12"/>
      <c r="R53" s="12"/>
      <c r="S53" s="12"/>
      <c r="T53" s="21">
        <f t="shared" si="3"/>
        <v>169415.36</v>
      </c>
      <c r="U53" s="9"/>
      <c r="V53" s="12">
        <f>'WF Allocation'!AB52</f>
        <v>0</v>
      </c>
      <c r="W53" s="12">
        <f>'WF Allocation'!AD52</f>
        <v>446.26659088084739</v>
      </c>
      <c r="X53" s="12"/>
      <c r="Y53" s="12">
        <v>0</v>
      </c>
      <c r="Z53" s="12">
        <v>0</v>
      </c>
      <c r="AA53" s="21">
        <f t="shared" si="4"/>
        <v>446.26659088084739</v>
      </c>
      <c r="AB53" s="9"/>
      <c r="AC53" s="8">
        <f t="shared" si="9"/>
        <v>30054229.455155894</v>
      </c>
      <c r="AD53" s="9"/>
      <c r="AE53" s="11">
        <v>353778</v>
      </c>
      <c r="AF53" s="11"/>
      <c r="AG53" s="9"/>
      <c r="AH53" s="8">
        <f t="shared" si="5"/>
        <v>30408007.455155894</v>
      </c>
      <c r="AI53" s="9"/>
      <c r="AJ53" s="12">
        <v>119364</v>
      </c>
      <c r="AK53" s="12">
        <v>300388.85434366285</v>
      </c>
      <c r="AL53" s="12">
        <v>888676.29035020666</v>
      </c>
      <c r="AM53" s="12">
        <v>6950.1911999999893</v>
      </c>
      <c r="AN53" s="12"/>
      <c r="AO53" s="21">
        <f t="shared" si="10"/>
        <v>1315379.3358938696</v>
      </c>
      <c r="AP53" s="9"/>
      <c r="AQ53" s="10">
        <f t="shared" si="7"/>
        <v>31723386.791049764</v>
      </c>
    </row>
    <row r="54" spans="1:43" x14ac:dyDescent="0.35">
      <c r="A54" s="7" t="s">
        <v>58</v>
      </c>
      <c r="B54" s="9"/>
      <c r="C54" s="11">
        <v>30014244.026447035</v>
      </c>
      <c r="D54" s="11">
        <v>-1404359.4971424937</v>
      </c>
      <c r="E54" s="11">
        <v>-936734.2258908581</v>
      </c>
      <c r="F54" s="11">
        <f t="shared" si="2"/>
        <v>30481869.297698669</v>
      </c>
      <c r="G54" s="9"/>
      <c r="H54" s="12">
        <v>-344231.17153200507</v>
      </c>
      <c r="I54" s="12"/>
      <c r="J54" s="12">
        <v>490611.93524750101</v>
      </c>
      <c r="K54" s="12">
        <v>578656.70354999974</v>
      </c>
      <c r="L54" s="21">
        <f t="shared" si="8"/>
        <v>725037.46726549568</v>
      </c>
      <c r="M54" s="9"/>
      <c r="N54" s="12">
        <v>14895</v>
      </c>
      <c r="O54" s="12">
        <v>104248.11</v>
      </c>
      <c r="P54" s="12"/>
      <c r="Q54" s="12"/>
      <c r="R54" s="12"/>
      <c r="S54" s="12"/>
      <c r="T54" s="21">
        <f t="shared" si="3"/>
        <v>119143.11</v>
      </c>
      <c r="U54" s="9"/>
      <c r="V54" s="12">
        <f>'WF Allocation'!AB53</f>
        <v>0</v>
      </c>
      <c r="W54" s="12">
        <f>'WF Allocation'!AD53</f>
        <v>470.36453761581987</v>
      </c>
      <c r="X54" s="12"/>
      <c r="Y54" s="12">
        <v>0</v>
      </c>
      <c r="Z54" s="12">
        <v>0</v>
      </c>
      <c r="AA54" s="21">
        <f t="shared" si="4"/>
        <v>470.36453761581987</v>
      </c>
      <c r="AB54" s="9"/>
      <c r="AC54" s="8">
        <f t="shared" si="9"/>
        <v>31326520.239501778</v>
      </c>
      <c r="AD54" s="9"/>
      <c r="AE54" s="11">
        <v>1172049</v>
      </c>
      <c r="AF54" s="11"/>
      <c r="AG54" s="9"/>
      <c r="AH54" s="8">
        <f t="shared" si="5"/>
        <v>32498569.239501778</v>
      </c>
      <c r="AI54" s="9"/>
      <c r="AJ54" s="12">
        <v>119004</v>
      </c>
      <c r="AK54" s="12">
        <v>321108.30089465214</v>
      </c>
      <c r="AL54" s="12">
        <v>1911664.4102302438</v>
      </c>
      <c r="AM54" s="12">
        <v>3971.4386399999976</v>
      </c>
      <c r="AN54" s="12"/>
      <c r="AO54" s="21">
        <f t="shared" si="10"/>
        <v>2355748.1497648959</v>
      </c>
      <c r="AP54" s="9"/>
      <c r="AQ54" s="10">
        <f t="shared" si="7"/>
        <v>34854317.389266677</v>
      </c>
    </row>
    <row r="55" spans="1:43" x14ac:dyDescent="0.35">
      <c r="A55" s="7" t="s">
        <v>59</v>
      </c>
      <c r="B55" s="9"/>
      <c r="C55" s="11">
        <v>29232977.126833361</v>
      </c>
      <c r="D55" s="11">
        <v>-1059443.2696748632</v>
      </c>
      <c r="E55" s="11">
        <v>-512944.31323401019</v>
      </c>
      <c r="F55" s="11">
        <f t="shared" si="2"/>
        <v>29779476.083274215</v>
      </c>
      <c r="G55" s="9"/>
      <c r="H55" s="12"/>
      <c r="I55" s="12">
        <v>428702.99432056397</v>
      </c>
      <c r="J55" s="12">
        <v>507035.41808951343</v>
      </c>
      <c r="K55" s="12">
        <v>208029.47999999995</v>
      </c>
      <c r="L55" s="21">
        <f t="shared" si="8"/>
        <v>1143767.8924100774</v>
      </c>
      <c r="M55" s="9"/>
      <c r="N55" s="12">
        <v>0</v>
      </c>
      <c r="O55" s="12">
        <v>158590.20000000001</v>
      </c>
      <c r="P55" s="12"/>
      <c r="Q55" s="12"/>
      <c r="R55" s="12"/>
      <c r="S55" s="12"/>
      <c r="T55" s="21">
        <f t="shared" si="3"/>
        <v>158590.20000000001</v>
      </c>
      <c r="U55" s="9"/>
      <c r="V55" s="12">
        <f>'WF Allocation'!AB54</f>
        <v>0</v>
      </c>
      <c r="W55" s="12">
        <f>'WF Allocation'!AD54</f>
        <v>483.46432754793585</v>
      </c>
      <c r="X55" s="12"/>
      <c r="Y55" s="12">
        <v>0</v>
      </c>
      <c r="Z55" s="12">
        <v>0</v>
      </c>
      <c r="AA55" s="21">
        <f t="shared" si="4"/>
        <v>483.46432754793585</v>
      </c>
      <c r="AB55" s="9"/>
      <c r="AC55" s="8">
        <f t="shared" si="9"/>
        <v>31082317.64001184</v>
      </c>
      <c r="AD55" s="9"/>
      <c r="AE55" s="11">
        <v>1305229</v>
      </c>
      <c r="AF55" s="11"/>
      <c r="AG55" s="9"/>
      <c r="AH55" s="8">
        <f t="shared" si="5"/>
        <v>32387546.64001184</v>
      </c>
      <c r="AI55" s="9"/>
      <c r="AJ55" s="12">
        <v>88718</v>
      </c>
      <c r="AK55" s="12">
        <v>361215.00537776056</v>
      </c>
      <c r="AL55" s="12">
        <v>1743675.191047939</v>
      </c>
      <c r="AM55" s="12">
        <v>1324.0799999999972</v>
      </c>
      <c r="AN55" s="12"/>
      <c r="AO55" s="21">
        <f t="shared" si="10"/>
        <v>2194932.2764256997</v>
      </c>
      <c r="AP55" s="9"/>
      <c r="AQ55" s="10">
        <f t="shared" si="7"/>
        <v>34582478.916437536</v>
      </c>
    </row>
    <row r="56" spans="1:43" x14ac:dyDescent="0.35">
      <c r="A56" s="7" t="s">
        <v>60</v>
      </c>
      <c r="B56" s="9"/>
      <c r="C56" s="11">
        <v>8086129.7762811398</v>
      </c>
      <c r="D56" s="11">
        <v>-276085.11988832778</v>
      </c>
      <c r="E56" s="11">
        <v>-133670.4817226399</v>
      </c>
      <c r="F56" s="11">
        <f t="shared" si="2"/>
        <v>8228544.414446828</v>
      </c>
      <c r="G56" s="9"/>
      <c r="H56" s="12"/>
      <c r="I56" s="12">
        <v>81722.877837724052</v>
      </c>
      <c r="J56" s="12">
        <v>132130.65597540888</v>
      </c>
      <c r="K56" s="12">
        <v>-74812.464000000153</v>
      </c>
      <c r="L56" s="21">
        <f t="shared" si="8"/>
        <v>139041.06981313278</v>
      </c>
      <c r="M56" s="9"/>
      <c r="N56" s="12">
        <v>2795</v>
      </c>
      <c r="O56" s="12">
        <v>28169.17</v>
      </c>
      <c r="P56" s="12"/>
      <c r="Q56" s="12"/>
      <c r="R56" s="12"/>
      <c r="S56" s="12"/>
      <c r="T56" s="21">
        <f t="shared" si="3"/>
        <v>30964.17</v>
      </c>
      <c r="U56" s="9"/>
      <c r="V56" s="12">
        <f>'WF Allocation'!AB55</f>
        <v>0</v>
      </c>
      <c r="W56" s="12">
        <f>'WF Allocation'!AD55</f>
        <v>126.17967849585989</v>
      </c>
      <c r="X56" s="12"/>
      <c r="Y56" s="12">
        <v>0</v>
      </c>
      <c r="Z56" s="12">
        <v>0</v>
      </c>
      <c r="AA56" s="21">
        <f t="shared" si="4"/>
        <v>126.17967849585989</v>
      </c>
      <c r="AB56" s="9"/>
      <c r="AC56" s="8">
        <f t="shared" si="9"/>
        <v>8398675.8339384571</v>
      </c>
      <c r="AD56" s="9"/>
      <c r="AE56" s="11">
        <v>159761</v>
      </c>
      <c r="AF56" s="11"/>
      <c r="AG56" s="9"/>
      <c r="AH56" s="8">
        <f t="shared" si="5"/>
        <v>8558436.8339384571</v>
      </c>
      <c r="AI56" s="9"/>
      <c r="AJ56" s="12">
        <v>37382</v>
      </c>
      <c r="AK56" s="12">
        <v>93001.890955498529</v>
      </c>
      <c r="AL56" s="12">
        <v>313817.34689199988</v>
      </c>
      <c r="AM56" s="12">
        <v>0</v>
      </c>
      <c r="AN56" s="12"/>
      <c r="AO56" s="21">
        <f t="shared" si="10"/>
        <v>444201.23784749839</v>
      </c>
      <c r="AP56" s="9"/>
      <c r="AQ56" s="10">
        <f t="shared" si="7"/>
        <v>9002638.0717859548</v>
      </c>
    </row>
    <row r="57" spans="1:43" x14ac:dyDescent="0.35">
      <c r="A57" s="7" t="s">
        <v>61</v>
      </c>
      <c r="B57" s="9"/>
      <c r="C57" s="11">
        <v>5586929.1799603924</v>
      </c>
      <c r="D57" s="11">
        <v>-229401.82448471925</v>
      </c>
      <c r="E57" s="11">
        <v>-131615.93200778236</v>
      </c>
      <c r="F57" s="11">
        <f t="shared" si="2"/>
        <v>5684715.0724373292</v>
      </c>
      <c r="G57" s="9"/>
      <c r="H57" s="12"/>
      <c r="I57" s="12"/>
      <c r="J57" s="12">
        <v>94707.068533826401</v>
      </c>
      <c r="K57" s="12">
        <v>20655.695599999948</v>
      </c>
      <c r="L57" s="21">
        <f t="shared" si="8"/>
        <v>115362.76413382635</v>
      </c>
      <c r="M57" s="9"/>
      <c r="N57" s="12">
        <v>1340</v>
      </c>
      <c r="O57" s="12">
        <v>10203.01</v>
      </c>
      <c r="P57" s="12"/>
      <c r="Q57" s="12"/>
      <c r="R57" s="12"/>
      <c r="S57" s="12"/>
      <c r="T57" s="21">
        <f t="shared" si="3"/>
        <v>11543.01</v>
      </c>
      <c r="U57" s="9"/>
      <c r="V57" s="12">
        <f>'WF Allocation'!AB56</f>
        <v>0</v>
      </c>
      <c r="W57" s="12">
        <f>'WF Allocation'!AD56</f>
        <v>90.162238694041037</v>
      </c>
      <c r="X57" s="12"/>
      <c r="Y57" s="12">
        <v>0</v>
      </c>
      <c r="Z57" s="12">
        <v>0</v>
      </c>
      <c r="AA57" s="21">
        <f t="shared" si="4"/>
        <v>90.162238694041037</v>
      </c>
      <c r="AB57" s="9"/>
      <c r="AC57" s="8">
        <f t="shared" si="9"/>
        <v>5811711.0088098487</v>
      </c>
      <c r="AD57" s="9"/>
      <c r="AE57" s="11">
        <v>108184</v>
      </c>
      <c r="AF57" s="11"/>
      <c r="AG57" s="9"/>
      <c r="AH57" s="8">
        <f t="shared" si="5"/>
        <v>5919895.0088098487</v>
      </c>
      <c r="AI57" s="9"/>
      <c r="AJ57" s="12">
        <v>28100</v>
      </c>
      <c r="AK57" s="12">
        <v>72677.770284549741</v>
      </c>
      <c r="AL57" s="12">
        <v>252013.31458577971</v>
      </c>
      <c r="AM57" s="12">
        <v>1443.0836999999992</v>
      </c>
      <c r="AN57" s="12"/>
      <c r="AO57" s="21">
        <f t="shared" si="10"/>
        <v>354234.16857032949</v>
      </c>
      <c r="AP57" s="9"/>
      <c r="AQ57" s="10">
        <f t="shared" si="7"/>
        <v>6274129.1773801781</v>
      </c>
    </row>
    <row r="58" spans="1:43" x14ac:dyDescent="0.35">
      <c r="A58" s="7" t="s">
        <v>62</v>
      </c>
      <c r="B58" s="9"/>
      <c r="C58" s="11">
        <v>2439200.3189395689</v>
      </c>
      <c r="D58" s="11">
        <v>-66986.99547078344</v>
      </c>
      <c r="E58" s="11">
        <v>-32432.693067101012</v>
      </c>
      <c r="F58" s="11">
        <f t="shared" si="2"/>
        <v>2473754.6213432513</v>
      </c>
      <c r="G58" s="9"/>
      <c r="H58" s="12"/>
      <c r="I58" s="12"/>
      <c r="J58" s="12">
        <v>32059.082564668715</v>
      </c>
      <c r="K58" s="12">
        <v>62404.600000000006</v>
      </c>
      <c r="L58" s="21">
        <f t="shared" si="8"/>
        <v>94463.682564668721</v>
      </c>
      <c r="M58" s="9"/>
      <c r="N58" s="12">
        <v>400</v>
      </c>
      <c r="O58" s="12">
        <v>5323.31</v>
      </c>
      <c r="P58" s="12"/>
      <c r="Q58" s="12"/>
      <c r="R58" s="12"/>
      <c r="S58" s="12"/>
      <c r="T58" s="21">
        <f t="shared" si="3"/>
        <v>5723.31</v>
      </c>
      <c r="U58" s="9"/>
      <c r="V58" s="12">
        <f>'WF Allocation'!AB57</f>
        <v>0</v>
      </c>
      <c r="W58" s="12">
        <f>'WF Allocation'!AD57</f>
        <v>32.190331169420539</v>
      </c>
      <c r="X58" s="12"/>
      <c r="Y58" s="12">
        <v>0</v>
      </c>
      <c r="Z58" s="12">
        <v>0</v>
      </c>
      <c r="AA58" s="21">
        <f t="shared" si="4"/>
        <v>32.190331169420539</v>
      </c>
      <c r="AB58" s="9"/>
      <c r="AC58" s="8">
        <f t="shared" si="9"/>
        <v>2573973.8042390896</v>
      </c>
      <c r="AD58" s="9"/>
      <c r="AE58" s="11">
        <v>53679</v>
      </c>
      <c r="AF58" s="11"/>
      <c r="AG58" s="9"/>
      <c r="AH58" s="8">
        <f t="shared" si="5"/>
        <v>2627652.8042390896</v>
      </c>
      <c r="AI58" s="9"/>
      <c r="AJ58" s="12">
        <v>7648</v>
      </c>
      <c r="AK58" s="12">
        <v>43537.882488696807</v>
      </c>
      <c r="AL58" s="12">
        <v>66692.273105279717</v>
      </c>
      <c r="AM58" s="12">
        <v>0</v>
      </c>
      <c r="AN58" s="12"/>
      <c r="AO58" s="21">
        <f t="shared" si="10"/>
        <v>117878.15559397652</v>
      </c>
      <c r="AP58" s="9"/>
      <c r="AQ58" s="10">
        <f t="shared" si="7"/>
        <v>2745530.959833066</v>
      </c>
    </row>
    <row r="59" spans="1:43" x14ac:dyDescent="0.35">
      <c r="A59" s="7" t="s">
        <v>63</v>
      </c>
      <c r="B59" s="9"/>
      <c r="C59" s="11">
        <v>31984593.997154601</v>
      </c>
      <c r="D59" s="11">
        <v>-1101413.0695584854</v>
      </c>
      <c r="E59" s="11">
        <v>-533264.58029699349</v>
      </c>
      <c r="F59" s="11">
        <f t="shared" si="2"/>
        <v>32552742.486416094</v>
      </c>
      <c r="G59" s="9"/>
      <c r="H59" s="12"/>
      <c r="I59" s="12">
        <v>430839.21056762338</v>
      </c>
      <c r="J59" s="12">
        <v>527121.60452369251</v>
      </c>
      <c r="K59" s="12">
        <v>482205.82236100017</v>
      </c>
      <c r="L59" s="21">
        <f t="shared" si="8"/>
        <v>1440166.637452316</v>
      </c>
      <c r="M59" s="9"/>
      <c r="N59" s="12">
        <v>12890</v>
      </c>
      <c r="O59" s="12">
        <v>94266.9</v>
      </c>
      <c r="P59" s="12"/>
      <c r="Q59" s="12"/>
      <c r="R59" s="12"/>
      <c r="S59" s="12"/>
      <c r="T59" s="21">
        <f t="shared" si="3"/>
        <v>107156.9</v>
      </c>
      <c r="U59" s="9"/>
      <c r="V59" s="12">
        <f>'WF Allocation'!AB58</f>
        <v>0</v>
      </c>
      <c r="W59" s="12">
        <f>'WF Allocation'!AD58</f>
        <v>509.65433176858795</v>
      </c>
      <c r="X59" s="12"/>
      <c r="Y59" s="12">
        <v>0</v>
      </c>
      <c r="Z59" s="12">
        <v>0</v>
      </c>
      <c r="AA59" s="21">
        <f t="shared" si="4"/>
        <v>509.65433176858795</v>
      </c>
      <c r="AB59" s="9"/>
      <c r="AC59" s="8">
        <f t="shared" si="9"/>
        <v>34100575.678200178</v>
      </c>
      <c r="AD59" s="9"/>
      <c r="AE59" s="11">
        <v>33744</v>
      </c>
      <c r="AF59" s="11"/>
      <c r="AG59" s="9"/>
      <c r="AH59" s="8">
        <f t="shared" si="5"/>
        <v>34134319.678200178</v>
      </c>
      <c r="AI59" s="9"/>
      <c r="AJ59" s="12">
        <v>204932</v>
      </c>
      <c r="AK59" s="12">
        <v>316908.3110676083</v>
      </c>
      <c r="AL59" s="12">
        <v>2729518.4630040922</v>
      </c>
      <c r="AM59" s="12">
        <v>7241.3723999999975</v>
      </c>
      <c r="AN59" s="12"/>
      <c r="AO59" s="21">
        <f t="shared" si="10"/>
        <v>3258600.1464717006</v>
      </c>
      <c r="AP59" s="9"/>
      <c r="AQ59" s="10">
        <f t="shared" si="7"/>
        <v>37392919.824671879</v>
      </c>
    </row>
    <row r="60" spans="1:43" x14ac:dyDescent="0.35">
      <c r="A60" s="7" t="s">
        <v>64</v>
      </c>
      <c r="B60" s="9"/>
      <c r="C60" s="11">
        <v>5017939.8618520694</v>
      </c>
      <c r="D60" s="11">
        <v>-232387.41731684766</v>
      </c>
      <c r="E60" s="11">
        <v>-155006.78274331178</v>
      </c>
      <c r="F60" s="11">
        <f t="shared" si="2"/>
        <v>5095320.4964256054</v>
      </c>
      <c r="G60" s="9"/>
      <c r="H60" s="12">
        <v>-57354.939915314317</v>
      </c>
      <c r="I60" s="12"/>
      <c r="J60" s="12">
        <v>77613.085754524363</v>
      </c>
      <c r="K60" s="12">
        <v>174170.88000000003</v>
      </c>
      <c r="L60" s="21">
        <f t="shared" si="8"/>
        <v>194429.02583921008</v>
      </c>
      <c r="M60" s="9"/>
      <c r="N60" s="12">
        <v>6280</v>
      </c>
      <c r="O60" s="12">
        <v>14639.1</v>
      </c>
      <c r="P60" s="12"/>
      <c r="Q60" s="12"/>
      <c r="R60" s="12"/>
      <c r="S60" s="12"/>
      <c r="T60" s="21">
        <f t="shared" si="3"/>
        <v>20919.099999999999</v>
      </c>
      <c r="U60" s="9"/>
      <c r="V60" s="12">
        <f>'WF Allocation'!AB59</f>
        <v>0</v>
      </c>
      <c r="W60" s="12">
        <f>'WF Allocation'!AD59</f>
        <v>77.198452957619963</v>
      </c>
      <c r="X60" s="12"/>
      <c r="Y60" s="12">
        <v>0</v>
      </c>
      <c r="Z60" s="12">
        <v>0</v>
      </c>
      <c r="AA60" s="21">
        <f t="shared" si="4"/>
        <v>77.198452957619963</v>
      </c>
      <c r="AB60" s="9"/>
      <c r="AC60" s="8">
        <f t="shared" si="9"/>
        <v>5310745.8207177734</v>
      </c>
      <c r="AD60" s="9"/>
      <c r="AE60" s="11">
        <v>50352</v>
      </c>
      <c r="AF60" s="11"/>
      <c r="AG60" s="9"/>
      <c r="AH60" s="8">
        <f t="shared" si="5"/>
        <v>5361097.8207177734</v>
      </c>
      <c r="AI60" s="9"/>
      <c r="AJ60" s="12">
        <v>16642</v>
      </c>
      <c r="AK60" s="12">
        <v>66713.117245244532</v>
      </c>
      <c r="AL60" s="12">
        <v>75627.556886626684</v>
      </c>
      <c r="AM60" s="12">
        <v>0</v>
      </c>
      <c r="AN60" s="12"/>
      <c r="AO60" s="21">
        <f t="shared" si="10"/>
        <v>158982.6741318712</v>
      </c>
      <c r="AP60" s="9"/>
      <c r="AQ60" s="10">
        <f t="shared" si="7"/>
        <v>5520080.4948496446</v>
      </c>
    </row>
    <row r="61" spans="1:43" x14ac:dyDescent="0.35">
      <c r="A61" s="7" t="s">
        <v>65</v>
      </c>
      <c r="B61" s="9"/>
      <c r="C61" s="11">
        <v>42298211.766354658</v>
      </c>
      <c r="D61" s="11">
        <v>-2147663.9898048276</v>
      </c>
      <c r="E61" s="11">
        <v>-1432532.3174421985</v>
      </c>
      <c r="F61" s="11">
        <f t="shared" si="2"/>
        <v>43013343.438717283</v>
      </c>
      <c r="G61" s="9"/>
      <c r="H61" s="12"/>
      <c r="I61" s="12"/>
      <c r="J61" s="12">
        <v>711673.60489442223</v>
      </c>
      <c r="K61" s="12">
        <v>842371.59869250027</v>
      </c>
      <c r="L61" s="21">
        <f t="shared" si="8"/>
        <v>1554045.2035869225</v>
      </c>
      <c r="M61" s="9"/>
      <c r="N61" s="12">
        <v>0</v>
      </c>
      <c r="O61" s="12">
        <v>445827.01</v>
      </c>
      <c r="P61" s="12"/>
      <c r="Q61" s="12"/>
      <c r="R61" s="12"/>
      <c r="S61" s="12"/>
      <c r="T61" s="21">
        <f t="shared" si="3"/>
        <v>445827.01</v>
      </c>
      <c r="U61" s="9"/>
      <c r="V61" s="12">
        <f>'WF Allocation'!AB60</f>
        <v>0</v>
      </c>
      <c r="W61" s="12">
        <f>'WF Allocation'!AD60</f>
        <v>672.5536699514397</v>
      </c>
      <c r="X61" s="12"/>
      <c r="Y61" s="12">
        <v>0</v>
      </c>
      <c r="Z61" s="12">
        <v>0</v>
      </c>
      <c r="AA61" s="21">
        <f t="shared" si="4"/>
        <v>672.5536699514397</v>
      </c>
      <c r="AB61" s="9"/>
      <c r="AC61" s="8">
        <f t="shared" si="9"/>
        <v>45013888.205974154</v>
      </c>
      <c r="AD61" s="9"/>
      <c r="AE61" s="11">
        <v>968752</v>
      </c>
      <c r="AF61" s="11"/>
      <c r="AG61" s="9"/>
      <c r="AH61" s="8">
        <f t="shared" si="5"/>
        <v>45982640.205974154</v>
      </c>
      <c r="AI61" s="9"/>
      <c r="AJ61" s="12">
        <v>205304</v>
      </c>
      <c r="AK61" s="12">
        <v>530520.96176963719</v>
      </c>
      <c r="AL61" s="12">
        <v>2909263.3930132817</v>
      </c>
      <c r="AM61" s="12">
        <v>21190.582882500006</v>
      </c>
      <c r="AN61" s="12"/>
      <c r="AO61" s="21">
        <f t="shared" si="10"/>
        <v>3666278.9376654187</v>
      </c>
      <c r="AP61" s="9"/>
      <c r="AQ61" s="10">
        <f t="shared" si="7"/>
        <v>49648919.143639572</v>
      </c>
    </row>
    <row r="62" spans="1:43" x14ac:dyDescent="0.35">
      <c r="A62" s="7" t="s">
        <v>66</v>
      </c>
      <c r="B62" s="9"/>
      <c r="C62" s="11">
        <v>15769892.275578048</v>
      </c>
      <c r="D62" s="11">
        <v>-516996.0326930033</v>
      </c>
      <c r="E62" s="11">
        <v>-250310.87791591306</v>
      </c>
      <c r="F62" s="11">
        <f t="shared" si="2"/>
        <v>16036577.430355137</v>
      </c>
      <c r="G62" s="9"/>
      <c r="H62" s="12"/>
      <c r="I62" s="12"/>
      <c r="J62" s="12">
        <v>247427.40559158433</v>
      </c>
      <c r="K62" s="12">
        <v>337432.48399999994</v>
      </c>
      <c r="L62" s="21">
        <f t="shared" si="8"/>
        <v>584859.88959158421</v>
      </c>
      <c r="M62" s="9"/>
      <c r="N62" s="12">
        <v>0</v>
      </c>
      <c r="O62" s="12">
        <v>52567.66</v>
      </c>
      <c r="P62" s="12"/>
      <c r="Q62" s="12"/>
      <c r="R62" s="12"/>
      <c r="S62" s="12"/>
      <c r="T62" s="21">
        <f t="shared" si="3"/>
        <v>52567.66</v>
      </c>
      <c r="U62" s="9"/>
      <c r="V62" s="12">
        <f>'WF Allocation'!AB61</f>
        <v>0</v>
      </c>
      <c r="W62" s="12">
        <f>'WF Allocation'!AD61</f>
        <v>242.23806621685995</v>
      </c>
      <c r="X62" s="12"/>
      <c r="Y62" s="12">
        <v>0</v>
      </c>
      <c r="Z62" s="12">
        <v>0</v>
      </c>
      <c r="AA62" s="21">
        <f t="shared" si="4"/>
        <v>242.23806621685995</v>
      </c>
      <c r="AB62" s="9"/>
      <c r="AC62" s="8">
        <f t="shared" si="9"/>
        <v>16674247.218012938</v>
      </c>
      <c r="AD62" s="9"/>
      <c r="AE62" s="11">
        <v>210076</v>
      </c>
      <c r="AF62" s="11"/>
      <c r="AG62" s="9"/>
      <c r="AH62" s="8">
        <f t="shared" si="5"/>
        <v>16884323.218012936</v>
      </c>
      <c r="AI62" s="9"/>
      <c r="AJ62" s="12">
        <v>48556</v>
      </c>
      <c r="AK62" s="12">
        <v>164970.47077632695</v>
      </c>
      <c r="AL62" s="12">
        <v>718368.5661571481</v>
      </c>
      <c r="AM62" s="12">
        <v>3748.3704999999991</v>
      </c>
      <c r="AN62" s="12"/>
      <c r="AO62" s="21">
        <f t="shared" si="10"/>
        <v>935643.40743347502</v>
      </c>
      <c r="AP62" s="9"/>
      <c r="AQ62" s="10">
        <f>AH62+AO62</f>
        <v>17819966.625446413</v>
      </c>
    </row>
    <row r="63" spans="1:43" x14ac:dyDescent="0.35">
      <c r="A63" s="7" t="s">
        <v>67</v>
      </c>
      <c r="B63" s="9"/>
      <c r="C63" s="11">
        <v>6086703.2796924217</v>
      </c>
      <c r="D63" s="11">
        <v>-207073.64575827704</v>
      </c>
      <c r="E63" s="11">
        <v>-100257.60892788488</v>
      </c>
      <c r="F63" s="11">
        <f t="shared" si="2"/>
        <v>6193519.3165228134</v>
      </c>
      <c r="G63" s="9"/>
      <c r="H63" s="12"/>
      <c r="I63" s="12">
        <v>88677.536096814089</v>
      </c>
      <c r="J63" s="12">
        <v>99102.684926763191</v>
      </c>
      <c r="K63" s="12">
        <v>186731.51859999995</v>
      </c>
      <c r="L63" s="21">
        <f t="shared" si="8"/>
        <v>374511.73962357722</v>
      </c>
      <c r="M63" s="9"/>
      <c r="N63" s="12">
        <v>9456</v>
      </c>
      <c r="O63" s="12">
        <v>47466.16</v>
      </c>
      <c r="P63" s="12"/>
      <c r="Q63" s="12"/>
      <c r="R63" s="12"/>
      <c r="S63" s="12"/>
      <c r="T63" s="21">
        <f t="shared" si="3"/>
        <v>56922.16</v>
      </c>
      <c r="U63" s="9"/>
      <c r="V63" s="12">
        <f>'WF Allocation'!AB62</f>
        <v>0</v>
      </c>
      <c r="W63" s="12">
        <f>'WF Allocation'!AD62</f>
        <v>100.04249640224509</v>
      </c>
      <c r="X63" s="12"/>
      <c r="Y63" s="12">
        <v>0</v>
      </c>
      <c r="Z63" s="12">
        <v>0</v>
      </c>
      <c r="AA63" s="21">
        <f t="shared" si="4"/>
        <v>100.04249640224509</v>
      </c>
      <c r="AB63" s="9"/>
      <c r="AC63" s="8">
        <f t="shared" si="9"/>
        <v>6625053.2586427927</v>
      </c>
      <c r="AD63" s="9"/>
      <c r="AE63" s="11">
        <v>90867</v>
      </c>
      <c r="AF63" s="11"/>
      <c r="AG63" s="9"/>
      <c r="AH63" s="8">
        <f t="shared" si="5"/>
        <v>6715920.2586427927</v>
      </c>
      <c r="AI63" s="9"/>
      <c r="AJ63" s="12">
        <v>15788</v>
      </c>
      <c r="AK63" s="12">
        <v>83056.167244830256</v>
      </c>
      <c r="AL63" s="12">
        <v>98044.135549348954</v>
      </c>
      <c r="AM63" s="12">
        <v>0</v>
      </c>
      <c r="AN63" s="12"/>
      <c r="AO63" s="21">
        <f t="shared" si="10"/>
        <v>196888.30279417921</v>
      </c>
      <c r="AP63" s="9"/>
      <c r="AQ63" s="10">
        <f>AH63+AO63</f>
        <v>6912808.5614369716</v>
      </c>
    </row>
    <row r="64" spans="1:43" x14ac:dyDescent="0.35">
      <c r="A64" s="7" t="s">
        <v>94</v>
      </c>
      <c r="B64" s="9"/>
      <c r="C64" s="11">
        <v>0</v>
      </c>
      <c r="D64" s="11">
        <v>0</v>
      </c>
      <c r="E64" s="11">
        <v>0</v>
      </c>
      <c r="F64" s="11">
        <f t="shared" si="2"/>
        <v>0</v>
      </c>
      <c r="G64" s="9"/>
      <c r="H64" s="11">
        <v>0</v>
      </c>
      <c r="I64" s="11">
        <v>0</v>
      </c>
      <c r="J64" s="11">
        <v>0</v>
      </c>
      <c r="K64" s="11">
        <v>0</v>
      </c>
      <c r="L64" s="21">
        <f t="shared" si="8"/>
        <v>0</v>
      </c>
      <c r="M64" s="9"/>
      <c r="N64" s="12">
        <v>0</v>
      </c>
      <c r="O64" s="11">
        <v>0</v>
      </c>
      <c r="P64" s="11">
        <v>30000000</v>
      </c>
      <c r="Q64" s="11">
        <v>7000000</v>
      </c>
      <c r="R64" s="11">
        <f>32883700-1840000</f>
        <v>31043700</v>
      </c>
      <c r="S64" s="11"/>
      <c r="T64" s="21">
        <f t="shared" si="3"/>
        <v>68043700</v>
      </c>
      <c r="U64" s="9"/>
      <c r="V64" s="12">
        <f>'WF Allocation'!AB63</f>
        <v>0</v>
      </c>
      <c r="W64" s="12">
        <f>'WF Allocation'!AD63</f>
        <v>0</v>
      </c>
      <c r="X64" s="12"/>
      <c r="Y64" s="12">
        <v>0</v>
      </c>
      <c r="Z64" s="12">
        <v>0</v>
      </c>
      <c r="AA64" s="21">
        <f t="shared" si="4"/>
        <v>0</v>
      </c>
      <c r="AB64" s="9"/>
      <c r="AC64" s="8">
        <f t="shared" si="9"/>
        <v>68043700</v>
      </c>
      <c r="AD64" s="9"/>
      <c r="AE64" s="11">
        <v>0</v>
      </c>
      <c r="AF64" s="11">
        <f>68950000-20000000</f>
        <v>48950000</v>
      </c>
      <c r="AG64" s="9"/>
      <c r="AH64" s="8">
        <f t="shared" si="5"/>
        <v>116993700</v>
      </c>
      <c r="AI64" s="9"/>
      <c r="AJ64" s="11">
        <v>0</v>
      </c>
      <c r="AK64" s="12">
        <v>0</v>
      </c>
      <c r="AL64" s="12">
        <v>0</v>
      </c>
      <c r="AM64" s="12">
        <v>0</v>
      </c>
      <c r="AN64" s="12">
        <v>186700000</v>
      </c>
      <c r="AO64" s="21">
        <f t="shared" si="10"/>
        <v>186700000</v>
      </c>
      <c r="AP64" s="9"/>
      <c r="AQ64" s="10">
        <f t="shared" si="7"/>
        <v>303693700</v>
      </c>
    </row>
    <row r="65" spans="1:45" s="2" customFormat="1" ht="18" customHeight="1" thickBot="1" x14ac:dyDescent="0.4">
      <c r="A65" s="15" t="s">
        <v>68</v>
      </c>
      <c r="B65" s="9"/>
      <c r="C65" s="16">
        <f>SUM(C6:C64)</f>
        <v>2418890806.3354411</v>
      </c>
      <c r="D65" s="16">
        <f>SUM(D6:D64)</f>
        <v>-96981999.99999997</v>
      </c>
      <c r="E65" s="16">
        <f>SUM(E6:E64)</f>
        <v>-55642000.000000037</v>
      </c>
      <c r="F65" s="16">
        <f>SUM(F6:F64)</f>
        <v>2460230806.3354402</v>
      </c>
      <c r="G65" s="9"/>
      <c r="H65" s="17">
        <f>SUM(H6:H64)</f>
        <v>-3314045.6596915293</v>
      </c>
      <c r="I65" s="17">
        <f>SUM(I6:I64)</f>
        <v>3314045.6596915331</v>
      </c>
      <c r="J65" s="17">
        <f>SUM(J6:J64)</f>
        <v>40000000.000000007</v>
      </c>
      <c r="K65" s="17">
        <f>SUM(K6:K64)</f>
        <v>19716955.211105544</v>
      </c>
      <c r="L65" s="17">
        <f t="shared" ref="L65" si="11">SUM(L6:L64)</f>
        <v>59716955.21110554</v>
      </c>
      <c r="M65" s="9"/>
      <c r="N65" s="18">
        <f t="shared" ref="N65:T65" si="12">SUM(N6:N64)</f>
        <v>897100</v>
      </c>
      <c r="O65" s="17">
        <f t="shared" si="12"/>
        <v>9223000.0200000014</v>
      </c>
      <c r="P65" s="17">
        <f t="shared" si="12"/>
        <v>30000000</v>
      </c>
      <c r="Q65" s="17">
        <f t="shared" si="12"/>
        <v>7000000</v>
      </c>
      <c r="R65" s="17">
        <f t="shared" si="12"/>
        <v>31043700</v>
      </c>
      <c r="S65" s="17">
        <f t="shared" si="12"/>
        <v>2674000</v>
      </c>
      <c r="T65" s="17">
        <f t="shared" si="12"/>
        <v>80837800.019999996</v>
      </c>
      <c r="U65" s="9"/>
      <c r="V65" s="18">
        <f t="shared" ref="V65:Z65" si="13">SUM(V6:V64)</f>
        <v>-38212.14027234877</v>
      </c>
      <c r="W65" s="18">
        <f t="shared" si="13"/>
        <v>38212.14027234877</v>
      </c>
      <c r="X65" s="18">
        <f t="shared" si="13"/>
        <v>0</v>
      </c>
      <c r="Y65" s="19">
        <f t="shared" si="13"/>
        <v>0</v>
      </c>
      <c r="Z65" s="19">
        <f t="shared" si="13"/>
        <v>0</v>
      </c>
      <c r="AA65" s="18">
        <f>SUM(AA6:AA64)</f>
        <v>-6.2243543652584776E-12</v>
      </c>
      <c r="AB65" s="9"/>
      <c r="AC65" s="16">
        <f>SUM(AC6:AC64)</f>
        <v>2600785561.5665464</v>
      </c>
      <c r="AD65" s="9"/>
      <c r="AE65" s="16">
        <f>SUM(AE6:AE64)</f>
        <v>68818575</v>
      </c>
      <c r="AF65" s="16">
        <f>SUM(AF6:AF64)</f>
        <v>48950000</v>
      </c>
      <c r="AG65" s="9"/>
      <c r="AH65" s="16">
        <f>SUM(AH6:AH64)</f>
        <v>2718554136.5665464</v>
      </c>
      <c r="AI65" s="9"/>
      <c r="AJ65" s="16">
        <f>SUM(AJ6:AJ64)</f>
        <v>10907514</v>
      </c>
      <c r="AK65" s="16">
        <f>SUM(AK6:AK64)</f>
        <v>25300000.000000004</v>
      </c>
      <c r="AL65" s="16">
        <f t="shared" ref="AL65:AM65" si="14">SUM(AL6:AL64)</f>
        <v>134715809.86251339</v>
      </c>
      <c r="AM65" s="16">
        <f t="shared" si="14"/>
        <v>34190.137486613276</v>
      </c>
      <c r="AN65" s="17">
        <f>SUM(AN6:AN64)</f>
        <v>186700000</v>
      </c>
      <c r="AO65" s="17">
        <f t="shared" ref="AO65" si="15">SUM(AO6:AO64)</f>
        <v>357657514.00000012</v>
      </c>
      <c r="AP65" s="9"/>
      <c r="AQ65" s="17">
        <f>SUM(AQ6:AQ64)</f>
        <v>3076211650.566546</v>
      </c>
    </row>
    <row r="66" spans="1:45" x14ac:dyDescent="0.35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W66" s="14"/>
      <c r="X66" s="14"/>
      <c r="AA66" s="14"/>
      <c r="AB66" s="14"/>
      <c r="AC66" s="14"/>
      <c r="AD66" s="14"/>
      <c r="AE66" s="14"/>
      <c r="AF66" s="14"/>
      <c r="AG66" s="14"/>
      <c r="AH66" s="14"/>
      <c r="AJ66" s="14"/>
      <c r="AK66" s="14"/>
      <c r="AL66" s="14"/>
      <c r="AM66" s="14"/>
      <c r="AO66" s="29"/>
      <c r="AQ66" s="14"/>
    </row>
    <row r="67" spans="1:45" s="38" customFormat="1" hidden="1" x14ac:dyDescent="0.35">
      <c r="A67" s="40" t="s">
        <v>68</v>
      </c>
      <c r="C67" s="39">
        <v>2056051884.6583719</v>
      </c>
      <c r="D67" s="39">
        <v>2056051884.6583719</v>
      </c>
      <c r="E67" s="39"/>
      <c r="F67" s="39">
        <v>2056051884.6583719</v>
      </c>
      <c r="G67" s="39"/>
      <c r="H67" s="39">
        <v>84175999.999999955</v>
      </c>
      <c r="I67" s="39"/>
      <c r="J67" s="39"/>
      <c r="K67" s="39"/>
      <c r="L67" s="39">
        <v>237035292.96819159</v>
      </c>
      <c r="M67" s="39"/>
      <c r="N67" s="39">
        <v>897100</v>
      </c>
      <c r="O67" s="39">
        <v>9222999.9800000004</v>
      </c>
      <c r="P67" s="39">
        <v>30000000</v>
      </c>
      <c r="Q67" s="39">
        <v>7000000</v>
      </c>
      <c r="R67" s="39"/>
      <c r="S67" s="39"/>
      <c r="T67" s="39">
        <v>47120099.979999997</v>
      </c>
      <c r="U67" s="39"/>
      <c r="V67" s="39">
        <v>87804.176151217194</v>
      </c>
      <c r="W67" s="39">
        <v>-87804.176151217238</v>
      </c>
      <c r="X67" s="39">
        <v>-24886</v>
      </c>
      <c r="Y67" s="38">
        <v>0</v>
      </c>
      <c r="Z67" s="38">
        <v>0</v>
      </c>
      <c r="AA67" s="39">
        <v>-24886.000000000029</v>
      </c>
      <c r="AB67" s="39"/>
      <c r="AC67" s="39">
        <v>2338534096.3365622</v>
      </c>
      <c r="AD67" s="39"/>
      <c r="AE67" s="39">
        <v>68818575</v>
      </c>
      <c r="AF67" s="39">
        <v>68949999.995855048</v>
      </c>
      <c r="AG67" s="39"/>
      <c r="AH67" s="39">
        <v>2526302671.3324184</v>
      </c>
      <c r="AJ67" s="39">
        <v>10907514</v>
      </c>
      <c r="AK67" s="39">
        <v>25299999.999999993</v>
      </c>
      <c r="AL67" s="39">
        <v>132892871</v>
      </c>
      <c r="AM67" s="39">
        <v>784184.00513030787</v>
      </c>
      <c r="AN67" s="39">
        <v>156700000</v>
      </c>
      <c r="AO67" s="39">
        <v>326584569.00513029</v>
      </c>
      <c r="AQ67" s="39">
        <v>2852887240.3375487</v>
      </c>
    </row>
    <row r="68" spans="1:45" s="38" customFormat="1" hidden="1" x14ac:dyDescent="0.35">
      <c r="A68" s="40" t="s">
        <v>116</v>
      </c>
      <c r="C68" s="39">
        <f>C65-C67</f>
        <v>362838921.67706919</v>
      </c>
      <c r="D68" s="39">
        <f>D65-D67</f>
        <v>-2153033884.6583719</v>
      </c>
      <c r="E68" s="39"/>
      <c r="F68" s="39">
        <f>F65-F67</f>
        <v>404178921.67706823</v>
      </c>
      <c r="G68" s="39">
        <f t="shared" ref="G68:L68" si="16">G65-G67</f>
        <v>0</v>
      </c>
      <c r="H68" s="39">
        <f>H65-H67</f>
        <v>-87490045.659691483</v>
      </c>
      <c r="I68" s="39"/>
      <c r="J68" s="39"/>
      <c r="K68" s="39"/>
      <c r="L68" s="39">
        <f t="shared" si="16"/>
        <v>-177318337.75708604</v>
      </c>
      <c r="M68" s="39"/>
      <c r="N68" s="39">
        <f t="shared" ref="N68:T68" si="17">N65-N67</f>
        <v>0</v>
      </c>
      <c r="O68" s="39">
        <f t="shared" si="17"/>
        <v>4.0000000968575478E-2</v>
      </c>
      <c r="P68" s="39">
        <f t="shared" si="17"/>
        <v>0</v>
      </c>
      <c r="Q68" s="39">
        <f t="shared" si="17"/>
        <v>0</v>
      </c>
      <c r="R68" s="39"/>
      <c r="S68" s="39"/>
      <c r="T68" s="39">
        <f t="shared" si="17"/>
        <v>33717700.039999999</v>
      </c>
      <c r="U68" s="39"/>
      <c r="V68" s="39">
        <f t="shared" ref="V68:AA68" si="18">V65-V67</f>
        <v>-126016.31642356596</v>
      </c>
      <c r="W68" s="39">
        <f t="shared" si="18"/>
        <v>126016.31642356601</v>
      </c>
      <c r="X68" s="39">
        <f t="shared" si="18"/>
        <v>24886</v>
      </c>
      <c r="Y68" s="38">
        <f t="shared" si="18"/>
        <v>0</v>
      </c>
      <c r="Z68" s="38">
        <f t="shared" si="18"/>
        <v>0</v>
      </c>
      <c r="AA68" s="39">
        <f t="shared" si="18"/>
        <v>24886.000000000022</v>
      </c>
      <c r="AB68" s="39"/>
      <c r="AC68" s="39">
        <f>AC65-AC67</f>
        <v>262251465.22998428</v>
      </c>
      <c r="AD68" s="39"/>
      <c r="AE68" s="39">
        <f t="shared" ref="AE68" si="19">AE65-AE67</f>
        <v>0</v>
      </c>
      <c r="AF68" s="39">
        <f t="shared" ref="AF68" si="20">AF65-AF67</f>
        <v>-19999999.995855048</v>
      </c>
      <c r="AG68" s="39"/>
      <c r="AH68" s="39">
        <f>AH65-AH67</f>
        <v>192251465.234128</v>
      </c>
      <c r="AJ68" s="39">
        <f t="shared" ref="AJ68:AO68" si="21">AJ65-AJ67</f>
        <v>0</v>
      </c>
      <c r="AK68" s="39">
        <f t="shared" si="21"/>
        <v>0</v>
      </c>
      <c r="AL68" s="39">
        <f t="shared" si="21"/>
        <v>1822938.8625133932</v>
      </c>
      <c r="AM68" s="39">
        <f t="shared" si="21"/>
        <v>-749993.86764369463</v>
      </c>
      <c r="AN68" s="39">
        <f t="shared" si="21"/>
        <v>30000000</v>
      </c>
      <c r="AO68" s="39">
        <f t="shared" si="21"/>
        <v>31072944.994869828</v>
      </c>
      <c r="AQ68" s="39">
        <f>AQ65-AQ67</f>
        <v>223324410.22899723</v>
      </c>
    </row>
    <row r="69" spans="1:45" x14ac:dyDescent="0.35">
      <c r="A69" s="2"/>
      <c r="C69" s="38"/>
      <c r="D69" s="38"/>
      <c r="E69" s="38"/>
      <c r="F69" s="38"/>
      <c r="AF69" s="14"/>
      <c r="AK69" s="14"/>
      <c r="AL69" s="58"/>
      <c r="AM69" s="58"/>
      <c r="AO69" s="29"/>
      <c r="AQ69" s="14"/>
    </row>
    <row r="70" spans="1:45" x14ac:dyDescent="0.35">
      <c r="A70" s="2"/>
      <c r="C70" s="38"/>
      <c r="D70" s="38"/>
      <c r="E70" s="38"/>
      <c r="F70" s="38"/>
      <c r="AF70" s="14"/>
      <c r="AK70" s="14"/>
      <c r="AL70" s="58"/>
      <c r="AM70" s="58"/>
      <c r="AO70" s="29"/>
      <c r="AQ70" s="14"/>
    </row>
    <row r="71" spans="1:45" x14ac:dyDescent="0.35">
      <c r="A71" s="2"/>
      <c r="O71" s="42"/>
      <c r="AK71" s="47">
        <f>'[10]FY25 Allocation Template'!$E$61</f>
        <v>25300000.000000004</v>
      </c>
      <c r="AL71" s="47">
        <f>'[11]CIP Expend &amp; Alloc'!$K$63</f>
        <v>131806906.00000003</v>
      </c>
      <c r="AM71" s="47">
        <f>'[11]CIP Expend &amp; Alloc'!$T$63</f>
        <v>2399094.0219493406</v>
      </c>
      <c r="AN71" s="47">
        <f>'[12]FY 2024-25 CAC Allocations'!$L$63</f>
        <v>186699999.99999997</v>
      </c>
      <c r="AO71" s="48"/>
      <c r="AQ71" s="14"/>
      <c r="AS71" s="14"/>
    </row>
    <row r="72" spans="1:45" x14ac:dyDescent="0.35">
      <c r="O72" s="14"/>
      <c r="AK72" s="14"/>
      <c r="AL72" s="14"/>
      <c r="AM72" s="14"/>
      <c r="AN72" s="14"/>
      <c r="AO72" s="29"/>
      <c r="AQ72" s="14"/>
    </row>
    <row r="73" spans="1:45" x14ac:dyDescent="0.35">
      <c r="AO73" s="29"/>
      <c r="AQ73" s="9"/>
    </row>
    <row r="74" spans="1:45" x14ac:dyDescent="0.35">
      <c r="AO74" s="29"/>
      <c r="AQ74" s="9"/>
    </row>
    <row r="75" spans="1:45" x14ac:dyDescent="0.35">
      <c r="AO75" s="29"/>
      <c r="AQ75" s="14"/>
    </row>
    <row r="76" spans="1:45" x14ac:dyDescent="0.35">
      <c r="AN76" s="14"/>
      <c r="AO76" s="29"/>
      <c r="AQ76" s="14"/>
    </row>
    <row r="77" spans="1:45" x14ac:dyDescent="0.35">
      <c r="AN77" s="14"/>
      <c r="AO77" s="29"/>
      <c r="AQ77" s="14"/>
    </row>
    <row r="78" spans="1:45" x14ac:dyDescent="0.35">
      <c r="AN78" s="14"/>
      <c r="AO78" s="29"/>
    </row>
    <row r="79" spans="1:45" x14ac:dyDescent="0.35">
      <c r="AO79" s="29"/>
    </row>
    <row r="80" spans="1:45" x14ac:dyDescent="0.35">
      <c r="AO80" s="29"/>
    </row>
    <row r="81" spans="41:41" x14ac:dyDescent="0.35">
      <c r="AO81" s="29"/>
    </row>
    <row r="82" spans="41:41" x14ac:dyDescent="0.35">
      <c r="AO82" s="29"/>
    </row>
    <row r="83" spans="41:41" x14ac:dyDescent="0.35">
      <c r="AO83" s="29"/>
    </row>
    <row r="84" spans="41:41" x14ac:dyDescent="0.35">
      <c r="AO84" s="29"/>
    </row>
    <row r="85" spans="41:41" x14ac:dyDescent="0.35">
      <c r="AO85" s="29"/>
    </row>
    <row r="86" spans="41:41" x14ac:dyDescent="0.35">
      <c r="AO86" s="29"/>
    </row>
    <row r="87" spans="41:41" x14ac:dyDescent="0.35">
      <c r="AO87" s="29"/>
    </row>
    <row r="88" spans="41:41" x14ac:dyDescent="0.35">
      <c r="AO88" s="29"/>
    </row>
    <row r="89" spans="41:41" x14ac:dyDescent="0.35">
      <c r="AO89" s="29"/>
    </row>
    <row r="90" spans="41:41" x14ac:dyDescent="0.35">
      <c r="AO90" s="29"/>
    </row>
    <row r="91" spans="41:41" x14ac:dyDescent="0.35">
      <c r="AO91" s="29"/>
    </row>
    <row r="92" spans="41:41" x14ac:dyDescent="0.35">
      <c r="AO92" s="29"/>
    </row>
    <row r="93" spans="41:41" x14ac:dyDescent="0.35">
      <c r="AO93" s="29"/>
    </row>
    <row r="94" spans="41:41" x14ac:dyDescent="0.35">
      <c r="AO94" s="29"/>
    </row>
    <row r="95" spans="41:41" x14ac:dyDescent="0.35">
      <c r="AO95" s="29"/>
    </row>
    <row r="96" spans="41:41" x14ac:dyDescent="0.35">
      <c r="AO96" s="29"/>
    </row>
    <row r="97" spans="41:41" x14ac:dyDescent="0.35">
      <c r="AO97" s="29"/>
    </row>
    <row r="98" spans="41:41" x14ac:dyDescent="0.35">
      <c r="AO98" s="29"/>
    </row>
    <row r="99" spans="41:41" x14ac:dyDescent="0.35">
      <c r="AO99" s="29"/>
    </row>
    <row r="100" spans="41:41" x14ac:dyDescent="0.35">
      <c r="AO100" s="29"/>
    </row>
    <row r="101" spans="41:41" x14ac:dyDescent="0.35">
      <c r="AO101" s="29"/>
    </row>
    <row r="102" spans="41:41" x14ac:dyDescent="0.35">
      <c r="AO102" s="29"/>
    </row>
    <row r="103" spans="41:41" x14ac:dyDescent="0.35">
      <c r="AO103" s="29"/>
    </row>
    <row r="104" spans="41:41" x14ac:dyDescent="0.35">
      <c r="AO104" s="29"/>
    </row>
    <row r="105" spans="41:41" x14ac:dyDescent="0.35">
      <c r="AO105" s="29"/>
    </row>
    <row r="106" spans="41:41" x14ac:dyDescent="0.35">
      <c r="AO106" s="29"/>
    </row>
    <row r="107" spans="41:41" x14ac:dyDescent="0.35">
      <c r="AO107" s="29"/>
    </row>
    <row r="108" spans="41:41" x14ac:dyDescent="0.35">
      <c r="AO108" s="29"/>
    </row>
    <row r="109" spans="41:41" x14ac:dyDescent="0.35">
      <c r="AO109" s="29"/>
    </row>
  </sheetData>
  <mergeCells count="44">
    <mergeCell ref="N1:T1"/>
    <mergeCell ref="N2:T2"/>
    <mergeCell ref="O3:O4"/>
    <mergeCell ref="V3:V4"/>
    <mergeCell ref="AO2:AO4"/>
    <mergeCell ref="AL3:AL4"/>
    <mergeCell ref="AC1:AC4"/>
    <mergeCell ref="W3:W4"/>
    <mergeCell ref="V1:AA1"/>
    <mergeCell ref="V2:AA2"/>
    <mergeCell ref="Z3:Z4"/>
    <mergeCell ref="AA3:AA4"/>
    <mergeCell ref="Y3:Y4"/>
    <mergeCell ref="R3:R4"/>
    <mergeCell ref="X3:X4"/>
    <mergeCell ref="AF3:AF4"/>
    <mergeCell ref="P3:P4"/>
    <mergeCell ref="L3:L4"/>
    <mergeCell ref="N3:N4"/>
    <mergeCell ref="Q3:Q4"/>
    <mergeCell ref="T3:T4"/>
    <mergeCell ref="S3:S4"/>
    <mergeCell ref="AM3:AM4"/>
    <mergeCell ref="AE3:AE4"/>
    <mergeCell ref="AQ1:AQ4"/>
    <mergeCell ref="AK3:AK4"/>
    <mergeCell ref="AE1:AF1"/>
    <mergeCell ref="AN3:AN4"/>
    <mergeCell ref="AJ3:AJ4"/>
    <mergeCell ref="AJ1:AO1"/>
    <mergeCell ref="AH1:AH4"/>
    <mergeCell ref="A1:A5"/>
    <mergeCell ref="F1:F4"/>
    <mergeCell ref="H1:L1"/>
    <mergeCell ref="H2:L2"/>
    <mergeCell ref="H3:H4"/>
    <mergeCell ref="J3:J4"/>
    <mergeCell ref="C1:C4"/>
    <mergeCell ref="K3:K4"/>
    <mergeCell ref="D3:D4"/>
    <mergeCell ref="D1:E1"/>
    <mergeCell ref="D2:E2"/>
    <mergeCell ref="E3:E4"/>
    <mergeCell ref="I3:I4"/>
  </mergeCells>
  <phoneticPr fontId="12" type="noConversion"/>
  <pageMargins left="0.3" right="0.3" top="0.7" bottom="0.5" header="0.35" footer="0.4"/>
  <pageSetup scale="39" fitToHeight="0" orientation="landscape" horizontalDpi="4294967293" verticalDpi="4294967293" r:id="rId1"/>
  <headerFooter alignWithMargins="0">
    <oddHeader>&amp;L&amp;"-,Bold"&amp;18FY 2025-26 Trial Court Recommended Preliminary Allocations with Updated FY 2025-26 Workload Formula Need&amp;R&amp;"-,Bold"&amp;18Attachment B</oddHeader>
    <oddFooter xml:space="preserve">&amp;L&amp;"-,Italic"&amp;12 &amp;X1&amp;X Benefits funding reflects actual cost changes as identified by the court and is fiscally neutral.
</oddFooter>
  </headerFooter>
  <colBreaks count="1" manualBreakCount="1">
    <brk id="29" max="6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94F7-C2D4-4FB2-8F70-9946050C4909}">
  <dimension ref="A1:AK70"/>
  <sheetViews>
    <sheetView showGridLines="0" zoomScaleNormal="100" workbookViewId="0">
      <pane xSplit="1" ySplit="4" topLeftCell="B38" activePane="bottomRight" state="frozen"/>
      <selection pane="topRight" activeCell="C1" sqref="C1"/>
      <selection pane="bottomLeft" activeCell="A5" sqref="A5"/>
      <selection pane="bottomRight" activeCell="A64" sqref="A64"/>
    </sheetView>
  </sheetViews>
  <sheetFormatPr defaultColWidth="9.1796875" defaultRowHeight="14.5" x14ac:dyDescent="0.35"/>
  <cols>
    <col min="1" max="1" width="14.81640625" style="1" bestFit="1" customWidth="1"/>
    <col min="2" max="2" width="1.81640625" style="1" customWidth="1"/>
    <col min="3" max="3" width="14.1796875" style="1" bestFit="1" customWidth="1"/>
    <col min="4" max="4" width="1.81640625" style="1" customWidth="1"/>
    <col min="5" max="5" width="13.54296875" style="1" customWidth="1"/>
    <col min="6" max="6" width="1.81640625" style="1" customWidth="1"/>
    <col min="7" max="7" width="14.1796875" style="1" bestFit="1" customWidth="1"/>
    <col min="8" max="8" width="1.81640625" style="1" customWidth="1"/>
    <col min="9" max="9" width="15.81640625" style="1" customWidth="1"/>
    <col min="10" max="10" width="12.81640625" style="1" bestFit="1" customWidth="1"/>
    <col min="11" max="11" width="11.54296875" style="1" bestFit="1" customWidth="1"/>
    <col min="12" max="12" width="12.81640625" style="1" bestFit="1" customWidth="1"/>
    <col min="13" max="13" width="15" style="1" bestFit="1" customWidth="1"/>
    <col min="14" max="14" width="13.1796875" style="1" customWidth="1"/>
    <col min="15" max="15" width="1.81640625" style="1" customWidth="1"/>
    <col min="16" max="16" width="13.81640625" style="1" customWidth="1"/>
    <col min="17" max="17" width="12.81640625" style="1" customWidth="1"/>
    <col min="18" max="18" width="13.54296875" style="1" bestFit="1" customWidth="1"/>
    <col min="19" max="19" width="15.54296875" style="1" bestFit="1" customWidth="1"/>
    <col min="20" max="20" width="13.54296875" style="1" bestFit="1" customWidth="1"/>
    <col min="21" max="21" width="13.54296875" style="1" customWidth="1"/>
    <col min="22" max="22" width="12" style="1" customWidth="1"/>
    <col min="23" max="24" width="14.26953125" style="1" bestFit="1" customWidth="1"/>
    <col min="25" max="25" width="13.54296875" style="1" customWidth="1"/>
    <col min="26" max="26" width="14.26953125" style="1" customWidth="1"/>
    <col min="27" max="27" width="11.1796875" style="1" customWidth="1"/>
    <col min="28" max="28" width="11.453125" style="1" bestFit="1" customWidth="1"/>
    <col min="29" max="29" width="11.453125" style="24" customWidth="1"/>
    <col min="30" max="30" width="11.453125" style="1" customWidth="1"/>
    <col min="31" max="31" width="14.54296875" style="1" bestFit="1" customWidth="1"/>
    <col min="32" max="32" width="1.81640625" style="1" customWidth="1"/>
    <col min="33" max="33" width="14.26953125" style="1" bestFit="1" customWidth="1"/>
    <col min="34" max="34" width="11.7265625" style="1" customWidth="1"/>
    <col min="35" max="35" width="1.81640625" style="1" customWidth="1"/>
    <col min="36" max="36" width="14.81640625" style="1" customWidth="1"/>
    <col min="37" max="16384" width="9.1796875" style="1"/>
  </cols>
  <sheetData>
    <row r="1" spans="1:36" ht="30.75" customHeight="1" x14ac:dyDescent="0.35">
      <c r="A1" s="104" t="s">
        <v>1</v>
      </c>
      <c r="C1" s="76" t="s">
        <v>167</v>
      </c>
      <c r="E1" s="105" t="s">
        <v>83</v>
      </c>
      <c r="G1" s="108" t="s">
        <v>125</v>
      </c>
      <c r="I1" s="100" t="s">
        <v>168</v>
      </c>
      <c r="J1" s="101"/>
      <c r="K1" s="101"/>
      <c r="L1" s="100" t="s">
        <v>169</v>
      </c>
      <c r="M1" s="101"/>
      <c r="N1" s="110"/>
      <c r="P1" s="112" t="s">
        <v>90</v>
      </c>
      <c r="Q1" s="113"/>
      <c r="R1" s="113"/>
      <c r="S1" s="113"/>
      <c r="T1" s="113"/>
      <c r="U1" s="113"/>
      <c r="V1" s="113"/>
      <c r="W1" s="113"/>
      <c r="X1" s="113"/>
      <c r="Y1" s="113"/>
      <c r="Z1" s="114"/>
      <c r="AA1" s="112" t="s">
        <v>90</v>
      </c>
      <c r="AB1" s="113"/>
      <c r="AC1" s="113"/>
      <c r="AD1" s="113"/>
      <c r="AE1" s="114"/>
      <c r="AG1" s="115" t="s">
        <v>91</v>
      </c>
      <c r="AH1" s="115"/>
      <c r="AJ1" s="46" t="s">
        <v>126</v>
      </c>
    </row>
    <row r="2" spans="1:36" ht="43.5" x14ac:dyDescent="0.35">
      <c r="A2" s="104"/>
      <c r="C2" s="76"/>
      <c r="E2" s="106"/>
      <c r="G2" s="108"/>
      <c r="I2" s="102"/>
      <c r="J2" s="103"/>
      <c r="K2" s="103"/>
      <c r="L2" s="102"/>
      <c r="M2" s="103"/>
      <c r="N2" s="111"/>
      <c r="P2" s="116" t="s">
        <v>170</v>
      </c>
      <c r="Q2" s="34" t="s">
        <v>77</v>
      </c>
      <c r="R2" s="34" t="s">
        <v>78</v>
      </c>
      <c r="S2" s="34" t="s">
        <v>79</v>
      </c>
      <c r="T2" s="34" t="s">
        <v>80</v>
      </c>
      <c r="U2" s="34" t="s">
        <v>95</v>
      </c>
      <c r="V2" s="34" t="s">
        <v>93</v>
      </c>
      <c r="W2" s="120" t="s">
        <v>142</v>
      </c>
      <c r="X2" s="121"/>
      <c r="Y2" s="52" t="s">
        <v>145</v>
      </c>
      <c r="Z2" s="117" t="s">
        <v>171</v>
      </c>
      <c r="AA2" s="118" t="s">
        <v>172</v>
      </c>
      <c r="AB2" s="118"/>
      <c r="AC2" s="118"/>
      <c r="AD2" s="118"/>
      <c r="AE2" s="116" t="s">
        <v>173</v>
      </c>
      <c r="AF2" s="20"/>
      <c r="AG2" s="119" t="s">
        <v>174</v>
      </c>
      <c r="AH2" s="119" t="s">
        <v>92</v>
      </c>
      <c r="AJ2" s="109" t="s">
        <v>175</v>
      </c>
    </row>
    <row r="3" spans="1:36" s="2" customFormat="1" ht="135" customHeight="1" x14ac:dyDescent="0.35">
      <c r="A3" s="104"/>
      <c r="C3" s="76"/>
      <c r="E3" s="107"/>
      <c r="G3" s="108"/>
      <c r="I3" s="25" t="s">
        <v>70</v>
      </c>
      <c r="J3" s="25" t="s">
        <v>71</v>
      </c>
      <c r="K3" s="25" t="s">
        <v>0</v>
      </c>
      <c r="L3" s="25" t="s">
        <v>102</v>
      </c>
      <c r="M3" s="25" t="s">
        <v>121</v>
      </c>
      <c r="N3" s="25" t="s">
        <v>120</v>
      </c>
      <c r="P3" s="116"/>
      <c r="Q3" s="33" t="s">
        <v>110</v>
      </c>
      <c r="R3" s="33" t="s">
        <v>111</v>
      </c>
      <c r="S3" s="33" t="s">
        <v>119</v>
      </c>
      <c r="T3" s="37" t="s">
        <v>187</v>
      </c>
      <c r="U3" s="33" t="s">
        <v>106</v>
      </c>
      <c r="V3" s="33" t="s">
        <v>104</v>
      </c>
      <c r="W3" s="33" t="s">
        <v>143</v>
      </c>
      <c r="X3" s="33" t="s">
        <v>144</v>
      </c>
      <c r="Y3" s="37" t="s">
        <v>159</v>
      </c>
      <c r="Z3" s="117"/>
      <c r="AA3" s="33" t="s">
        <v>84</v>
      </c>
      <c r="AB3" s="33" t="s">
        <v>85</v>
      </c>
      <c r="AC3" s="33" t="s">
        <v>133</v>
      </c>
      <c r="AD3" s="33" t="s">
        <v>177</v>
      </c>
      <c r="AE3" s="116"/>
      <c r="AF3" s="20"/>
      <c r="AG3" s="119"/>
      <c r="AH3" s="119"/>
      <c r="AJ3" s="109"/>
    </row>
    <row r="4" spans="1:36" ht="15" customHeight="1" x14ac:dyDescent="0.35">
      <c r="A4" s="104"/>
      <c r="B4" s="3"/>
      <c r="C4" s="5" t="s">
        <v>2</v>
      </c>
      <c r="D4" s="3"/>
      <c r="E4" s="5" t="s">
        <v>3</v>
      </c>
      <c r="F4" s="3"/>
      <c r="G4" s="5" t="s">
        <v>137</v>
      </c>
      <c r="H4" s="3"/>
      <c r="I4" s="5" t="s">
        <v>5</v>
      </c>
      <c r="J4" s="5" t="s">
        <v>6</v>
      </c>
      <c r="K4" s="5" t="s">
        <v>7</v>
      </c>
      <c r="L4" s="5" t="s">
        <v>8</v>
      </c>
      <c r="M4" s="5" t="s">
        <v>9</v>
      </c>
      <c r="N4" s="5" t="s">
        <v>149</v>
      </c>
      <c r="O4" s="3"/>
      <c r="P4" s="4" t="s">
        <v>150</v>
      </c>
      <c r="Q4" s="4" t="s">
        <v>130</v>
      </c>
      <c r="R4" s="5" t="s">
        <v>73</v>
      </c>
      <c r="S4" s="5" t="s">
        <v>69</v>
      </c>
      <c r="T4" s="5" t="s">
        <v>74</v>
      </c>
      <c r="U4" s="5" t="s">
        <v>86</v>
      </c>
      <c r="V4" s="5" t="s">
        <v>75</v>
      </c>
      <c r="W4" s="5" t="s">
        <v>82</v>
      </c>
      <c r="X4" s="5" t="s">
        <v>76</v>
      </c>
      <c r="Y4" s="5" t="s">
        <v>138</v>
      </c>
      <c r="Z4" s="5" t="s">
        <v>151</v>
      </c>
      <c r="AA4" s="5" t="s">
        <v>127</v>
      </c>
      <c r="AB4" s="5" t="s">
        <v>87</v>
      </c>
      <c r="AC4" s="5" t="s">
        <v>124</v>
      </c>
      <c r="AD4" s="5" t="s">
        <v>88</v>
      </c>
      <c r="AE4" s="5" t="s">
        <v>152</v>
      </c>
      <c r="AF4" s="6"/>
      <c r="AG4" s="5" t="s">
        <v>128</v>
      </c>
      <c r="AH4" s="5" t="s">
        <v>153</v>
      </c>
      <c r="AJ4" s="5" t="s">
        <v>139</v>
      </c>
    </row>
    <row r="5" spans="1:36" x14ac:dyDescent="0.35">
      <c r="A5" s="7" t="s">
        <v>10</v>
      </c>
      <c r="B5" s="9"/>
      <c r="C5" s="8">
        <f>'TC Allocations'!F6</f>
        <v>88518962.493040502</v>
      </c>
      <c r="D5" s="9"/>
      <c r="E5" s="11">
        <f>'TC Allocations'!AE6</f>
        <v>3102046</v>
      </c>
      <c r="F5" s="9"/>
      <c r="G5" s="8">
        <f>C5+E5</f>
        <v>91621008.493040502</v>
      </c>
      <c r="H5" s="9"/>
      <c r="I5" s="11">
        <v>101717.53</v>
      </c>
      <c r="J5" s="12">
        <f>'TC Allocations'!AJ6</f>
        <v>424792</v>
      </c>
      <c r="K5" s="12">
        <f>'TC Allocations'!AK6</f>
        <v>1017456.1649012864</v>
      </c>
      <c r="L5" s="11">
        <v>-3355023.9453440001</v>
      </c>
      <c r="M5" s="11">
        <v>-2401364.4853397408</v>
      </c>
      <c r="N5" s="8">
        <f t="shared" ref="N5:N36" si="0">SUM(I5:M5)</f>
        <v>-4212422.7357824547</v>
      </c>
      <c r="O5" s="9"/>
      <c r="P5" s="10">
        <f t="shared" ref="P5:P36" si="1">G5+N5</f>
        <v>87408585.757258043</v>
      </c>
      <c r="Q5" s="10">
        <f>'TC Allocations'!X6</f>
        <v>0</v>
      </c>
      <c r="R5" s="11">
        <v>-73974.554627544247</v>
      </c>
      <c r="S5" s="12">
        <v>32861.22</v>
      </c>
      <c r="T5" s="12">
        <f>'TC Allocations'!K6</f>
        <v>-27296.218307100349</v>
      </c>
      <c r="U5" s="12">
        <f>'TC Allocations'!O6</f>
        <v>187646.59</v>
      </c>
      <c r="V5" s="12">
        <v>2174774.2600000002</v>
      </c>
      <c r="W5" s="12">
        <f>'TC Allocations'!H6</f>
        <v>0</v>
      </c>
      <c r="X5" s="12">
        <f>'TC Allocations'!I6</f>
        <v>0</v>
      </c>
      <c r="Y5" s="12">
        <f>'TC Allocations'!J6</f>
        <v>1424956.2326366305</v>
      </c>
      <c r="Z5" s="21">
        <f t="shared" ref="Z5:Z36" si="2">SUM(P5:Y5)</f>
        <v>91127553.286960036</v>
      </c>
      <c r="AA5" s="12"/>
      <c r="AB5" s="12"/>
      <c r="AC5" s="22">
        <f>IF( AA5=0,Z5/($Z$64-$Z$6-$Z$50),"-")</f>
        <v>3.547547733655932E-2</v>
      </c>
      <c r="AD5" s="12">
        <f>-(SUM($AB$6+$AB$50)*AC5)</f>
        <v>1355.5939162131344</v>
      </c>
      <c r="AE5" s="8">
        <f>Z5+AB5+AD5</f>
        <v>91128908.880876243</v>
      </c>
      <c r="AF5" s="13"/>
      <c r="AG5" s="21">
        <v>104992973.84118871</v>
      </c>
      <c r="AH5" s="44">
        <f>AE5/AG5</f>
        <v>0.86795245002505494</v>
      </c>
      <c r="AJ5" s="12">
        <v>0</v>
      </c>
    </row>
    <row r="6" spans="1:36" x14ac:dyDescent="0.35">
      <c r="A6" s="7" t="s">
        <v>11</v>
      </c>
      <c r="B6" s="9"/>
      <c r="C6" s="8">
        <f>'TC Allocations'!F7</f>
        <v>894530.61510315002</v>
      </c>
      <c r="D6" s="9"/>
      <c r="E6" s="11">
        <f>'TC Allocations'!AE7</f>
        <v>20340</v>
      </c>
      <c r="F6" s="9"/>
      <c r="G6" s="8">
        <f t="shared" ref="G6:G63" si="3">C6+E6</f>
        <v>914870.61510315002</v>
      </c>
      <c r="H6" s="9"/>
      <c r="I6" s="11">
        <v>31</v>
      </c>
      <c r="J6" s="12">
        <f>'TC Allocations'!AJ7</f>
        <v>2034</v>
      </c>
      <c r="K6" s="12">
        <f>'TC Allocations'!AK7</f>
        <v>34710.990615409602</v>
      </c>
      <c r="L6" s="11">
        <v>0</v>
      </c>
      <c r="M6" s="11">
        <v>0</v>
      </c>
      <c r="N6" s="8">
        <f t="shared" si="0"/>
        <v>36775.990615409602</v>
      </c>
      <c r="O6" s="9"/>
      <c r="P6" s="10">
        <f t="shared" si="1"/>
        <v>951646.60571855959</v>
      </c>
      <c r="Q6" s="10">
        <f>'TC Allocations'!X7</f>
        <v>0</v>
      </c>
      <c r="R6" s="11">
        <v>0</v>
      </c>
      <c r="S6" s="12">
        <v>-0.19999999999999929</v>
      </c>
      <c r="T6" s="12">
        <f>'TC Allocations'!K7</f>
        <v>5840.2230200000076</v>
      </c>
      <c r="U6" s="12">
        <f>'TC Allocations'!O7</f>
        <v>0</v>
      </c>
      <c r="V6" s="12">
        <v>11592</v>
      </c>
      <c r="W6" s="12">
        <f>'TC Allocations'!H7</f>
        <v>0</v>
      </c>
      <c r="X6" s="12">
        <f>'TC Allocations'!I7</f>
        <v>0</v>
      </c>
      <c r="Y6" s="12">
        <f>'TC Allocations'!J7</f>
        <v>15512.002604518946</v>
      </c>
      <c r="Z6" s="21">
        <f t="shared" si="2"/>
        <v>984590.63134307857</v>
      </c>
      <c r="AA6" s="12">
        <v>994000</v>
      </c>
      <c r="AB6" s="12">
        <f>AA6-Z6</f>
        <v>9409.3686569214333</v>
      </c>
      <c r="AC6" s="22" t="str">
        <f t="shared" ref="AC6:AC62" si="4">IF( AA6=0,Z6/($Z$64-$Z$6-$Z$50),"-")</f>
        <v>-</v>
      </c>
      <c r="AD6" s="12">
        <v>0</v>
      </c>
      <c r="AE6" s="8">
        <f t="shared" ref="AE6:AE36" si="5">Z6+AB6+AD6</f>
        <v>994000</v>
      </c>
      <c r="AF6" s="13"/>
      <c r="AG6" s="21">
        <v>603133.5720054378</v>
      </c>
      <c r="AH6" s="44">
        <f t="shared" ref="AH6:AH62" si="6">AE6/AG6</f>
        <v>1.6480594782593834</v>
      </c>
      <c r="AJ6" s="12">
        <v>0</v>
      </c>
    </row>
    <row r="7" spans="1:36" x14ac:dyDescent="0.35">
      <c r="A7" s="7" t="s">
        <v>12</v>
      </c>
      <c r="B7" s="9"/>
      <c r="C7" s="8">
        <f>'TC Allocations'!F8</f>
        <v>4277560.6302661626</v>
      </c>
      <c r="D7" s="9"/>
      <c r="E7" s="11">
        <f>'TC Allocations'!AE8</f>
        <v>51756</v>
      </c>
      <c r="F7" s="9"/>
      <c r="G7" s="8">
        <f t="shared" si="3"/>
        <v>4329316.6302661626</v>
      </c>
      <c r="H7" s="9"/>
      <c r="I7" s="11">
        <v>648.70000000000005</v>
      </c>
      <c r="J7" s="12">
        <f>'TC Allocations'!AJ8</f>
        <v>11006</v>
      </c>
      <c r="K7" s="12">
        <f>'TC Allocations'!AK8</f>
        <v>57922.38080420225</v>
      </c>
      <c r="L7" s="11">
        <v>0</v>
      </c>
      <c r="M7" s="11">
        <v>-159466.01613799424</v>
      </c>
      <c r="N7" s="8">
        <f t="shared" si="0"/>
        <v>-89888.935333791989</v>
      </c>
      <c r="O7" s="9"/>
      <c r="P7" s="10">
        <f t="shared" si="1"/>
        <v>4239427.6949323704</v>
      </c>
      <c r="Q7" s="10">
        <f>'TC Allocations'!X8</f>
        <v>0</v>
      </c>
      <c r="R7" s="11">
        <v>-6796.7905529294803</v>
      </c>
      <c r="S7" s="12">
        <v>135.76</v>
      </c>
      <c r="T7" s="12">
        <f>'TC Allocations'!K8</f>
        <v>181312.91558499995</v>
      </c>
      <c r="U7" s="12">
        <f>'TC Allocations'!O8</f>
        <v>7097.74</v>
      </c>
      <c r="V7" s="12">
        <v>217866.02</v>
      </c>
      <c r="W7" s="12">
        <f>'TC Allocations'!H8</f>
        <v>0</v>
      </c>
      <c r="X7" s="12">
        <f>'TC Allocations'!I8</f>
        <v>0</v>
      </c>
      <c r="Y7" s="12">
        <f>'TC Allocations'!J8</f>
        <v>69594.451739652461</v>
      </c>
      <c r="Z7" s="21">
        <f t="shared" si="2"/>
        <v>4708637.7917040931</v>
      </c>
      <c r="AA7" s="12"/>
      <c r="AB7" s="12"/>
      <c r="AC7" s="22">
        <f t="shared" si="4"/>
        <v>1.833047933808272E-3</v>
      </c>
      <c r="AD7" s="12">
        <f t="shared" ref="AD7:AD63" si="7">-(SUM($AB$6+$AB$50)*AC7)</f>
        <v>70.044684772620769</v>
      </c>
      <c r="AE7" s="8">
        <f t="shared" si="5"/>
        <v>4708707.8363888655</v>
      </c>
      <c r="AF7" s="13"/>
      <c r="AG7" s="21">
        <v>5054636.8731091991</v>
      </c>
      <c r="AH7" s="44">
        <f t="shared" si="6"/>
        <v>0.93156203988447017</v>
      </c>
      <c r="AJ7" s="12">
        <v>0</v>
      </c>
    </row>
    <row r="8" spans="1:36" x14ac:dyDescent="0.35">
      <c r="A8" s="7" t="s">
        <v>13</v>
      </c>
      <c r="B8" s="9"/>
      <c r="C8" s="8">
        <f>'TC Allocations'!F9</f>
        <v>14304041.547601754</v>
      </c>
      <c r="D8" s="9"/>
      <c r="E8" s="11">
        <f>'TC Allocations'!AE9</f>
        <v>124077</v>
      </c>
      <c r="F8" s="9"/>
      <c r="G8" s="8">
        <f t="shared" si="3"/>
        <v>14428118.547601754</v>
      </c>
      <c r="H8" s="9"/>
      <c r="I8" s="11">
        <v>12081.64</v>
      </c>
      <c r="J8" s="12">
        <f>'TC Allocations'!AJ9</f>
        <v>59332</v>
      </c>
      <c r="K8" s="12">
        <f>'TC Allocations'!AK9</f>
        <v>155943.13477592371</v>
      </c>
      <c r="L8" s="11">
        <v>-493178.14617600001</v>
      </c>
      <c r="M8" s="11">
        <v>-528572.55058426003</v>
      </c>
      <c r="N8" s="8">
        <f t="shared" si="0"/>
        <v>-794393.92198433634</v>
      </c>
      <c r="O8" s="9"/>
      <c r="P8" s="10">
        <f t="shared" si="1"/>
        <v>13633724.625617418</v>
      </c>
      <c r="Q8" s="10">
        <f>'TC Allocations'!X9</f>
        <v>0</v>
      </c>
      <c r="R8" s="11">
        <v>-26372.027154772542</v>
      </c>
      <c r="S8" s="12">
        <v>1669.4099999999999</v>
      </c>
      <c r="T8" s="12">
        <f>'TC Allocations'!K9</f>
        <v>232088.06820199988</v>
      </c>
      <c r="U8" s="12">
        <f>'TC Allocations'!O9</f>
        <v>106022.54</v>
      </c>
      <c r="V8" s="12">
        <v>107198.26000000001</v>
      </c>
      <c r="W8" s="12">
        <f>'TC Allocations'!H9</f>
        <v>-157895.98883278668</v>
      </c>
      <c r="X8" s="12">
        <f>'TC Allocations'!I9</f>
        <v>0</v>
      </c>
      <c r="Y8" s="12">
        <f>'TC Allocations'!J9</f>
        <v>220838.31628313416</v>
      </c>
      <c r="Z8" s="21">
        <f t="shared" si="2"/>
        <v>14117273.204114992</v>
      </c>
      <c r="AA8" s="12"/>
      <c r="AB8" s="12"/>
      <c r="AC8" s="22">
        <f t="shared" si="4"/>
        <v>5.4957802282864805E-3</v>
      </c>
      <c r="AD8" s="12">
        <f t="shared" si="7"/>
        <v>210.00552498928394</v>
      </c>
      <c r="AE8" s="8">
        <f t="shared" si="5"/>
        <v>14117483.209639981</v>
      </c>
      <c r="AF8" s="13"/>
      <c r="AG8" s="21">
        <v>15789598.88327859</v>
      </c>
      <c r="AH8" s="44">
        <f t="shared" si="6"/>
        <v>0.89410018037827399</v>
      </c>
      <c r="AJ8" s="12">
        <v>0</v>
      </c>
    </row>
    <row r="9" spans="1:36" x14ac:dyDescent="0.35">
      <c r="A9" s="7" t="s">
        <v>14</v>
      </c>
      <c r="B9" s="9"/>
      <c r="C9" s="8">
        <f>'TC Allocations'!F10</f>
        <v>3388375.5498342547</v>
      </c>
      <c r="D9" s="9"/>
      <c r="E9" s="11">
        <f>'TC Allocations'!AE10</f>
        <v>50506</v>
      </c>
      <c r="F9" s="9"/>
      <c r="G9" s="8">
        <f t="shared" si="3"/>
        <v>3438881.5498342547</v>
      </c>
      <c r="H9" s="9"/>
      <c r="I9" s="11">
        <v>831.81</v>
      </c>
      <c r="J9" s="12">
        <f>'TC Allocations'!AJ10</f>
        <v>18652</v>
      </c>
      <c r="K9" s="12">
        <f>'TC Allocations'!AK10</f>
        <v>60856.135877789566</v>
      </c>
      <c r="L9" s="11">
        <v>0</v>
      </c>
      <c r="M9" s="11">
        <v>-135946.98013792001</v>
      </c>
      <c r="N9" s="8">
        <f t="shared" si="0"/>
        <v>-55607.034260130444</v>
      </c>
      <c r="O9" s="9"/>
      <c r="P9" s="10">
        <f t="shared" si="1"/>
        <v>3383274.5155741242</v>
      </c>
      <c r="Q9" s="10">
        <f>'TC Allocations'!X10</f>
        <v>0</v>
      </c>
      <c r="R9" s="11">
        <v>-10745.435959780007</v>
      </c>
      <c r="S9" s="12">
        <v>133.19000000000005</v>
      </c>
      <c r="T9" s="12">
        <f>'TC Allocations'!K10</f>
        <v>47901.649914040019</v>
      </c>
      <c r="U9" s="12">
        <f>'TC Allocations'!O10</f>
        <v>6654.13</v>
      </c>
      <c r="V9" s="12">
        <v>15754.95</v>
      </c>
      <c r="W9" s="12">
        <f>'TC Allocations'!H10</f>
        <v>0</v>
      </c>
      <c r="X9" s="12">
        <f>'TC Allocations'!I10</f>
        <v>0</v>
      </c>
      <c r="Y9" s="12">
        <f>'TC Allocations'!J10</f>
        <v>53212.709820028249</v>
      </c>
      <c r="Z9" s="21">
        <f t="shared" si="2"/>
        <v>3496185.7093484127</v>
      </c>
      <c r="AA9" s="12"/>
      <c r="AB9" s="12"/>
      <c r="AC9" s="22">
        <f t="shared" si="4"/>
        <v>1.3610467133450426E-3</v>
      </c>
      <c r="AD9" s="12">
        <f t="shared" si="7"/>
        <v>52.008507927560032</v>
      </c>
      <c r="AE9" s="8">
        <f t="shared" si="5"/>
        <v>3496237.7178563401</v>
      </c>
      <c r="AF9" s="13"/>
      <c r="AG9" s="21">
        <v>3606401.7921899296</v>
      </c>
      <c r="AH9" s="44">
        <f t="shared" si="6"/>
        <v>0.96945318888977861</v>
      </c>
      <c r="AJ9" s="12">
        <v>0</v>
      </c>
    </row>
    <row r="10" spans="1:36" x14ac:dyDescent="0.35">
      <c r="A10" s="7" t="s">
        <v>15</v>
      </c>
      <c r="B10" s="9"/>
      <c r="C10" s="8">
        <f>'TC Allocations'!F11</f>
        <v>2420448.4637079588</v>
      </c>
      <c r="D10" s="9"/>
      <c r="E10" s="11">
        <f>'TC Allocations'!AE11</f>
        <v>24773</v>
      </c>
      <c r="F10" s="9"/>
      <c r="G10" s="8">
        <f t="shared" si="3"/>
        <v>2445221.4637079588</v>
      </c>
      <c r="H10" s="9"/>
      <c r="I10" s="11">
        <v>339.01</v>
      </c>
      <c r="J10" s="12">
        <f>'TC Allocations'!AJ11</f>
        <v>13708</v>
      </c>
      <c r="K10" s="12">
        <f>'TC Allocations'!AK11</f>
        <v>46982.382706798824</v>
      </c>
      <c r="L10" s="11">
        <v>0</v>
      </c>
      <c r="M10" s="11">
        <v>0</v>
      </c>
      <c r="N10" s="8">
        <f t="shared" si="0"/>
        <v>61029.392706798826</v>
      </c>
      <c r="O10" s="9"/>
      <c r="P10" s="10">
        <f t="shared" si="1"/>
        <v>2506250.8564147577</v>
      </c>
      <c r="Q10" s="10">
        <f>'TC Allocations'!X11</f>
        <v>0</v>
      </c>
      <c r="R10" s="11">
        <v>0</v>
      </c>
      <c r="S10" s="12">
        <v>45.990000000000009</v>
      </c>
      <c r="T10" s="12">
        <f>'TC Allocations'!K11</f>
        <v>51781.313000000009</v>
      </c>
      <c r="U10" s="12">
        <f>'TC Allocations'!O11</f>
        <v>9759.4</v>
      </c>
      <c r="V10" s="12">
        <v>12290.38</v>
      </c>
      <c r="W10" s="12">
        <f>'TC Allocations'!H11</f>
        <v>0</v>
      </c>
      <c r="X10" s="12">
        <f>'TC Allocations'!I11</f>
        <v>0</v>
      </c>
      <c r="Y10" s="12">
        <f>'TC Allocations'!J11</f>
        <v>39552.766895694542</v>
      </c>
      <c r="Z10" s="21">
        <f t="shared" si="2"/>
        <v>2619680.7063104524</v>
      </c>
      <c r="AA10" s="12"/>
      <c r="AB10" s="12"/>
      <c r="AC10" s="22">
        <f t="shared" si="4"/>
        <v>1.0198279244158824E-3</v>
      </c>
      <c r="AD10" s="12">
        <f t="shared" si="7"/>
        <v>38.969807701438</v>
      </c>
      <c r="AE10" s="8">
        <f t="shared" si="5"/>
        <v>2619719.6761181541</v>
      </c>
      <c r="AF10" s="13"/>
      <c r="AG10" s="21">
        <v>2856438.366944314</v>
      </c>
      <c r="AH10" s="44">
        <f t="shared" si="6"/>
        <v>0.91712802433773821</v>
      </c>
      <c r="AJ10" s="12">
        <v>0</v>
      </c>
    </row>
    <row r="11" spans="1:36" x14ac:dyDescent="0.35">
      <c r="A11" s="7" t="s">
        <v>16</v>
      </c>
      <c r="B11" s="9"/>
      <c r="C11" s="8">
        <f>'TC Allocations'!F12</f>
        <v>50221066.283048965</v>
      </c>
      <c r="D11" s="9"/>
      <c r="E11" s="11">
        <f>'TC Allocations'!AE12</f>
        <v>1396191</v>
      </c>
      <c r="F11" s="9"/>
      <c r="G11" s="8">
        <f t="shared" si="3"/>
        <v>51617257.283048965</v>
      </c>
      <c r="H11" s="9"/>
      <c r="I11" s="11">
        <v>74666.37</v>
      </c>
      <c r="J11" s="12">
        <f>'TC Allocations'!AJ12</f>
        <v>218186</v>
      </c>
      <c r="K11" s="12">
        <f>'TC Allocations'!AK12</f>
        <v>722449.49131088948</v>
      </c>
      <c r="L11" s="11">
        <v>0</v>
      </c>
      <c r="M11" s="11">
        <v>-898175.72911001602</v>
      </c>
      <c r="N11" s="8">
        <f t="shared" si="0"/>
        <v>117126.13220087346</v>
      </c>
      <c r="O11" s="9"/>
      <c r="P11" s="10">
        <f t="shared" si="1"/>
        <v>51734383.415249839</v>
      </c>
      <c r="Q11" s="10">
        <f>'TC Allocations'!X12</f>
        <v>0</v>
      </c>
      <c r="R11" s="11">
        <v>49711.720894592348</v>
      </c>
      <c r="S11" s="12">
        <v>4481.6900000000023</v>
      </c>
      <c r="T11" s="12">
        <f>'TC Allocations'!K12</f>
        <v>581122.23800000024</v>
      </c>
      <c r="U11" s="12">
        <f>'TC Allocations'!O12</f>
        <v>86060.14</v>
      </c>
      <c r="V11" s="12">
        <v>525007.37999999989</v>
      </c>
      <c r="W11" s="12">
        <f>'TC Allocations'!H12</f>
        <v>0</v>
      </c>
      <c r="X11" s="12">
        <f>'TC Allocations'!I12</f>
        <v>0</v>
      </c>
      <c r="Y11" s="12">
        <f>'TC Allocations'!J12</f>
        <v>832188.49962770089</v>
      </c>
      <c r="Z11" s="21">
        <f t="shared" si="2"/>
        <v>53812955.08377213</v>
      </c>
      <c r="AA11" s="12"/>
      <c r="AB11" s="12"/>
      <c r="AC11" s="22">
        <f t="shared" si="4"/>
        <v>2.094910046005612E-2</v>
      </c>
      <c r="AD11" s="12">
        <f t="shared" si="7"/>
        <v>800.50996535919057</v>
      </c>
      <c r="AE11" s="8">
        <f t="shared" si="5"/>
        <v>53813755.59373749</v>
      </c>
      <c r="AF11" s="13"/>
      <c r="AG11" s="21">
        <v>63851864.582979739</v>
      </c>
      <c r="AH11" s="44">
        <f t="shared" si="6"/>
        <v>0.84279066782463241</v>
      </c>
      <c r="AJ11" s="12">
        <v>0</v>
      </c>
    </row>
    <row r="12" spans="1:36" x14ac:dyDescent="0.35">
      <c r="A12" s="7" t="s">
        <v>17</v>
      </c>
      <c r="B12" s="9"/>
      <c r="C12" s="8">
        <f>'TC Allocations'!F13</f>
        <v>3746487.4024600158</v>
      </c>
      <c r="D12" s="9"/>
      <c r="E12" s="11">
        <f>'TC Allocations'!AE13</f>
        <v>94130</v>
      </c>
      <c r="F12" s="9"/>
      <c r="G12" s="8">
        <f t="shared" si="3"/>
        <v>3840617.4024600158</v>
      </c>
      <c r="H12" s="9"/>
      <c r="I12" s="11">
        <v>501.5</v>
      </c>
      <c r="J12" s="12">
        <f>'TC Allocations'!AJ13</f>
        <v>11208</v>
      </c>
      <c r="K12" s="12">
        <f>'TC Allocations'!AK13</f>
        <v>50172.60296185968</v>
      </c>
      <c r="L12" s="11">
        <v>0</v>
      </c>
      <c r="M12" s="11">
        <v>0</v>
      </c>
      <c r="N12" s="8">
        <f t="shared" si="0"/>
        <v>61882.10296185968</v>
      </c>
      <c r="O12" s="9"/>
      <c r="P12" s="10">
        <f t="shared" si="1"/>
        <v>3902499.5054218755</v>
      </c>
      <c r="Q12" s="10">
        <f>'TC Allocations'!X13</f>
        <v>0</v>
      </c>
      <c r="R12" s="11">
        <v>0</v>
      </c>
      <c r="S12" s="12">
        <v>25.870000000000005</v>
      </c>
      <c r="T12" s="12">
        <f>'TC Allocations'!K13</f>
        <v>61470.093666666689</v>
      </c>
      <c r="U12" s="12">
        <f>'TC Allocations'!O13</f>
        <v>14195.49</v>
      </c>
      <c r="V12" s="12">
        <v>11351.140000000001</v>
      </c>
      <c r="W12" s="12">
        <f>'TC Allocations'!H13</f>
        <v>0</v>
      </c>
      <c r="X12" s="12">
        <f>'TC Allocations'!I13</f>
        <v>0</v>
      </c>
      <c r="Y12" s="12">
        <f>'TC Allocations'!J13</f>
        <v>72010.754461175326</v>
      </c>
      <c r="Z12" s="21">
        <f t="shared" si="2"/>
        <v>4061552.8535497179</v>
      </c>
      <c r="AA12" s="12"/>
      <c r="AB12" s="12"/>
      <c r="AC12" s="22">
        <f t="shared" si="4"/>
        <v>1.5811411698239779E-3</v>
      </c>
      <c r="AD12" s="12">
        <f t="shared" si="7"/>
        <v>60.418788171699468</v>
      </c>
      <c r="AE12" s="8">
        <f t="shared" si="5"/>
        <v>4061613.2723378898</v>
      </c>
      <c r="AF12" s="13"/>
      <c r="AG12" s="21">
        <v>4143558.1747150635</v>
      </c>
      <c r="AH12" s="44">
        <f t="shared" si="6"/>
        <v>0.98022354244300947</v>
      </c>
      <c r="AJ12" s="12">
        <v>0</v>
      </c>
    </row>
    <row r="13" spans="1:36" x14ac:dyDescent="0.35">
      <c r="A13" s="7" t="s">
        <v>18</v>
      </c>
      <c r="B13" s="9"/>
      <c r="C13" s="8">
        <f>'TC Allocations'!F14</f>
        <v>9447500.945644293</v>
      </c>
      <c r="D13" s="9"/>
      <c r="E13" s="11">
        <f>'TC Allocations'!AE14</f>
        <v>213120</v>
      </c>
      <c r="F13" s="9"/>
      <c r="G13" s="8">
        <f t="shared" si="3"/>
        <v>9660620.945644293</v>
      </c>
      <c r="H13" s="9"/>
      <c r="I13" s="11">
        <v>3339.4</v>
      </c>
      <c r="J13" s="12">
        <f>'TC Allocations'!AJ14</f>
        <v>54374</v>
      </c>
      <c r="K13" s="12">
        <f>'TC Allocations'!AK14</f>
        <v>147338.34055785526</v>
      </c>
      <c r="L13" s="11">
        <v>0</v>
      </c>
      <c r="M13" s="11">
        <v>-141247.072525</v>
      </c>
      <c r="N13" s="8">
        <f t="shared" si="0"/>
        <v>63804.668032855261</v>
      </c>
      <c r="O13" s="9"/>
      <c r="P13" s="10">
        <f t="shared" si="1"/>
        <v>9724425.6136771478</v>
      </c>
      <c r="Q13" s="10">
        <f>'TC Allocations'!X14</f>
        <v>0</v>
      </c>
      <c r="R13" s="11">
        <v>-1909.3406109999924</v>
      </c>
      <c r="S13" s="12">
        <v>524.17999999999984</v>
      </c>
      <c r="T13" s="12">
        <f>'TC Allocations'!K14</f>
        <v>191183.32086399995</v>
      </c>
      <c r="U13" s="12">
        <f>'TC Allocations'!O14</f>
        <v>56338.34</v>
      </c>
      <c r="V13" s="12">
        <v>101988.89</v>
      </c>
      <c r="W13" s="12">
        <f>'TC Allocations'!H14</f>
        <v>0</v>
      </c>
      <c r="X13" s="12">
        <f>'TC Allocations'!I14</f>
        <v>36553.312147164717</v>
      </c>
      <c r="Y13" s="12">
        <f>'TC Allocations'!J14</f>
        <v>153541.96252400609</v>
      </c>
      <c r="Z13" s="21">
        <f t="shared" si="2"/>
        <v>10262646.278601319</v>
      </c>
      <c r="AA13" s="12"/>
      <c r="AB13" s="12"/>
      <c r="AC13" s="22">
        <f t="shared" si="4"/>
        <v>3.9951942342091075E-3</v>
      </c>
      <c r="AD13" s="12">
        <f t="shared" si="7"/>
        <v>152.66492249287745</v>
      </c>
      <c r="AE13" s="8">
        <f t="shared" si="5"/>
        <v>10262798.943523811</v>
      </c>
      <c r="AF13" s="13"/>
      <c r="AG13" s="21">
        <v>12459721.286971875</v>
      </c>
      <c r="AH13" s="44">
        <f t="shared" si="6"/>
        <v>0.82367805082885703</v>
      </c>
      <c r="AJ13" s="12">
        <v>0</v>
      </c>
    </row>
    <row r="14" spans="1:36" x14ac:dyDescent="0.35">
      <c r="A14" s="7" t="s">
        <v>19</v>
      </c>
      <c r="B14" s="9"/>
      <c r="C14" s="8">
        <f>'TC Allocations'!F15</f>
        <v>60240849.184489138</v>
      </c>
      <c r="D14" s="9"/>
      <c r="E14" s="11">
        <f>'TC Allocations'!AE15</f>
        <v>3340363</v>
      </c>
      <c r="F14" s="9"/>
      <c r="G14" s="8">
        <f t="shared" si="3"/>
        <v>63581212.184489138</v>
      </c>
      <c r="H14" s="9"/>
      <c r="I14" s="11">
        <v>65194.59</v>
      </c>
      <c r="J14" s="12">
        <f>'TC Allocations'!AJ15</f>
        <v>181080</v>
      </c>
      <c r="K14" s="12">
        <f>'TC Allocations'!AK15</f>
        <v>636326.25842239836</v>
      </c>
      <c r="L14" s="11">
        <v>0</v>
      </c>
      <c r="M14" s="11">
        <v>-1243008.916915122</v>
      </c>
      <c r="N14" s="8">
        <f t="shared" si="0"/>
        <v>-360408.06849272363</v>
      </c>
      <c r="O14" s="9"/>
      <c r="P14" s="10">
        <f t="shared" si="1"/>
        <v>63220804.115996413</v>
      </c>
      <c r="Q14" s="10">
        <f>'TC Allocations'!X15</f>
        <v>0</v>
      </c>
      <c r="R14" s="11">
        <v>-68838.421748943394</v>
      </c>
      <c r="S14" s="12">
        <v>11047.910000000003</v>
      </c>
      <c r="T14" s="12">
        <f>'TC Allocations'!K15</f>
        <v>58310.679400000488</v>
      </c>
      <c r="U14" s="12">
        <f>'TC Allocations'!O15</f>
        <v>238661.62</v>
      </c>
      <c r="V14" s="12">
        <v>439185.36</v>
      </c>
      <c r="W14" s="12">
        <f>'TC Allocations'!H15</f>
        <v>0</v>
      </c>
      <c r="X14" s="12">
        <f>'TC Allocations'!I15</f>
        <v>0</v>
      </c>
      <c r="Y14" s="12">
        <f>'TC Allocations'!J15</f>
        <v>1016828.2699248431</v>
      </c>
      <c r="Z14" s="21">
        <f t="shared" si="2"/>
        <v>64915999.533572301</v>
      </c>
      <c r="AA14" s="12"/>
      <c r="AB14" s="12"/>
      <c r="AC14" s="22">
        <f t="shared" si="4"/>
        <v>2.527145728341286E-2</v>
      </c>
      <c r="AD14" s="12">
        <f t="shared" si="7"/>
        <v>965.67647060044214</v>
      </c>
      <c r="AE14" s="8">
        <f t="shared" si="5"/>
        <v>64916965.210042901</v>
      </c>
      <c r="AF14" s="13"/>
      <c r="AG14" s="21">
        <v>75545290.064518347</v>
      </c>
      <c r="AH14" s="44">
        <f t="shared" si="6"/>
        <v>0.85931187972938505</v>
      </c>
      <c r="AJ14" s="12">
        <v>500000</v>
      </c>
    </row>
    <row r="15" spans="1:36" x14ac:dyDescent="0.35">
      <c r="A15" s="7" t="s">
        <v>20</v>
      </c>
      <c r="B15" s="9"/>
      <c r="C15" s="8">
        <f>'TC Allocations'!F16</f>
        <v>3001931.5333911348</v>
      </c>
      <c r="D15" s="9"/>
      <c r="E15" s="11">
        <f>'TC Allocations'!AE16</f>
        <v>54665</v>
      </c>
      <c r="F15" s="9"/>
      <c r="G15" s="8">
        <f t="shared" si="3"/>
        <v>3056596.5333911348</v>
      </c>
      <c r="H15" s="9"/>
      <c r="I15" s="11">
        <v>467.5</v>
      </c>
      <c r="J15" s="12">
        <f>'TC Allocations'!AJ16</f>
        <v>19264</v>
      </c>
      <c r="K15" s="12">
        <f>'TC Allocations'!AK16</f>
        <v>51119.001199303486</v>
      </c>
      <c r="L15" s="11">
        <v>-10323.967744000001</v>
      </c>
      <c r="M15" s="11">
        <v>0</v>
      </c>
      <c r="N15" s="8">
        <f t="shared" si="0"/>
        <v>60526.533455303485</v>
      </c>
      <c r="O15" s="9"/>
      <c r="P15" s="10">
        <f t="shared" si="1"/>
        <v>3117123.0668464382</v>
      </c>
      <c r="Q15" s="10">
        <f>'TC Allocations'!X16</f>
        <v>0</v>
      </c>
      <c r="R15" s="11">
        <v>0</v>
      </c>
      <c r="S15" s="12">
        <v>57.730000000000018</v>
      </c>
      <c r="T15" s="12">
        <f>'TC Allocations'!K16</f>
        <v>130265.24674800001</v>
      </c>
      <c r="U15" s="12">
        <f>'TC Allocations'!O16</f>
        <v>8206.77</v>
      </c>
      <c r="V15" s="12">
        <v>9920.2900000000009</v>
      </c>
      <c r="W15" s="12">
        <f>'TC Allocations'!H16</f>
        <v>0</v>
      </c>
      <c r="X15" s="12">
        <f>'TC Allocations'!I16</f>
        <v>0</v>
      </c>
      <c r="Y15" s="12">
        <f>'TC Allocations'!J16</f>
        <v>48183.747984742025</v>
      </c>
      <c r="Z15" s="21">
        <f t="shared" si="2"/>
        <v>3313756.85157918</v>
      </c>
      <c r="AA15" s="12"/>
      <c r="AB15" s="12"/>
      <c r="AC15" s="22">
        <f t="shared" si="4"/>
        <v>1.2900281182451905E-3</v>
      </c>
      <c r="AD15" s="12">
        <f t="shared" si="7"/>
        <v>49.294735409659346</v>
      </c>
      <c r="AE15" s="8">
        <f t="shared" si="5"/>
        <v>3313806.1463145898</v>
      </c>
      <c r="AF15" s="13"/>
      <c r="AG15" s="21">
        <v>3597431.2175216684</v>
      </c>
      <c r="AH15" s="44">
        <f t="shared" si="6"/>
        <v>0.92115900094888459</v>
      </c>
      <c r="AJ15" s="12">
        <v>0</v>
      </c>
    </row>
    <row r="16" spans="1:36" x14ac:dyDescent="0.35">
      <c r="A16" s="7" t="s">
        <v>21</v>
      </c>
      <c r="B16" s="9"/>
      <c r="C16" s="8">
        <f>'TC Allocations'!F17</f>
        <v>8257261.1452446645</v>
      </c>
      <c r="D16" s="9"/>
      <c r="E16" s="11">
        <f>'TC Allocations'!AE17</f>
        <v>73084</v>
      </c>
      <c r="F16" s="9"/>
      <c r="G16" s="8">
        <f t="shared" si="3"/>
        <v>8330345.1452446645</v>
      </c>
      <c r="H16" s="9"/>
      <c r="I16" s="11">
        <v>7717.44</v>
      </c>
      <c r="J16" s="12">
        <f>'TC Allocations'!AJ17</f>
        <v>48160</v>
      </c>
      <c r="K16" s="12">
        <f>'TC Allocations'!AK17</f>
        <v>114409.68131268911</v>
      </c>
      <c r="L16" s="11">
        <v>-177151.187584</v>
      </c>
      <c r="M16" s="11">
        <v>-153942.01779785432</v>
      </c>
      <c r="N16" s="8">
        <f t="shared" si="0"/>
        <v>-160806.08406916523</v>
      </c>
      <c r="O16" s="9"/>
      <c r="P16" s="10">
        <f t="shared" si="1"/>
        <v>8169539.0611754991</v>
      </c>
      <c r="Q16" s="10">
        <f>'TC Allocations'!X17</f>
        <v>0</v>
      </c>
      <c r="R16" s="11">
        <v>-12882.091549345671</v>
      </c>
      <c r="S16" s="12">
        <v>294.86000000000058</v>
      </c>
      <c r="T16" s="12">
        <f>'TC Allocations'!K17</f>
        <v>355151.25499999989</v>
      </c>
      <c r="U16" s="12">
        <f>'TC Allocations'!O17</f>
        <v>43030.07</v>
      </c>
      <c r="V16" s="12">
        <v>136055.74</v>
      </c>
      <c r="W16" s="12">
        <f>'TC Allocations'!H17</f>
        <v>0</v>
      </c>
      <c r="X16" s="12">
        <f>'TC Allocations'!I17</f>
        <v>14109.071463437751</v>
      </c>
      <c r="Y16" s="12">
        <f>'TC Allocations'!J17</f>
        <v>143344.21037413564</v>
      </c>
      <c r="Z16" s="21">
        <f t="shared" si="2"/>
        <v>8848642.1764637269</v>
      </c>
      <c r="AA16" s="12"/>
      <c r="AB16" s="12"/>
      <c r="AC16" s="22">
        <f t="shared" si="4"/>
        <v>3.4447298722260445E-3</v>
      </c>
      <c r="AD16" s="12">
        <f t="shared" si="7"/>
        <v>131.63050107785168</v>
      </c>
      <c r="AE16" s="8">
        <f t="shared" si="5"/>
        <v>8848773.8069648053</v>
      </c>
      <c r="AF16" s="13"/>
      <c r="AG16" s="21">
        <v>10588606.638734717</v>
      </c>
      <c r="AH16" s="44">
        <f t="shared" si="6"/>
        <v>0.83568821742746202</v>
      </c>
      <c r="AJ16" s="12">
        <v>0</v>
      </c>
    </row>
    <row r="17" spans="1:36" x14ac:dyDescent="0.35">
      <c r="A17" s="7" t="s">
        <v>22</v>
      </c>
      <c r="B17" s="9"/>
      <c r="C17" s="8">
        <f>'TC Allocations'!F18</f>
        <v>10340761.135639003</v>
      </c>
      <c r="D17" s="9"/>
      <c r="E17" s="11">
        <f>'TC Allocations'!AE18</f>
        <v>125539</v>
      </c>
      <c r="F17" s="9"/>
      <c r="G17" s="8">
        <f t="shared" si="3"/>
        <v>10466300.135639003</v>
      </c>
      <c r="H17" s="9"/>
      <c r="I17" s="11">
        <v>8575.11</v>
      </c>
      <c r="J17" s="12">
        <f>'TC Allocations'!AJ18</f>
        <v>67678</v>
      </c>
      <c r="K17" s="12">
        <f>'TC Allocations'!AK18</f>
        <v>140935.25323852518</v>
      </c>
      <c r="L17" s="11">
        <v>-443911.531648</v>
      </c>
      <c r="M17" s="11">
        <v>-165456.56518000041</v>
      </c>
      <c r="N17" s="8">
        <f t="shared" si="0"/>
        <v>-392179.73358947528</v>
      </c>
      <c r="O17" s="9"/>
      <c r="P17" s="10">
        <f t="shared" si="1"/>
        <v>10074120.402049527</v>
      </c>
      <c r="Q17" s="10">
        <f>'TC Allocations'!X18</f>
        <v>0</v>
      </c>
      <c r="R17" s="11">
        <v>-8976.0452992574719</v>
      </c>
      <c r="S17" s="12">
        <v>2204.2199999999993</v>
      </c>
      <c r="T17" s="12">
        <f>'TC Allocations'!K18</f>
        <v>35817.023061559987</v>
      </c>
      <c r="U17" s="12">
        <f>'TC Allocations'!O18</f>
        <v>37484.959999999999</v>
      </c>
      <c r="V17" s="12">
        <v>95473.889999999985</v>
      </c>
      <c r="W17" s="12">
        <f>'TC Allocations'!H18</f>
        <v>-272685.91638443805</v>
      </c>
      <c r="X17" s="12">
        <f>'TC Allocations'!I18</f>
        <v>0</v>
      </c>
      <c r="Y17" s="12">
        <f>'TC Allocations'!J18</f>
        <v>163060.39354630615</v>
      </c>
      <c r="Z17" s="21">
        <f t="shared" si="2"/>
        <v>10126498.926973699</v>
      </c>
      <c r="AA17" s="12"/>
      <c r="AB17" s="12"/>
      <c r="AC17" s="22">
        <f t="shared" si="4"/>
        <v>3.9421927860972625E-3</v>
      </c>
      <c r="AD17" s="12">
        <f t="shared" si="7"/>
        <v>150.63962372299</v>
      </c>
      <c r="AE17" s="8">
        <f t="shared" si="5"/>
        <v>10126649.566597421</v>
      </c>
      <c r="AF17" s="13"/>
      <c r="AG17" s="21">
        <v>9089530.5461479556</v>
      </c>
      <c r="AH17" s="44">
        <f t="shared" si="6"/>
        <v>1.1141003944245487</v>
      </c>
      <c r="AJ17" s="12">
        <v>0</v>
      </c>
    </row>
    <row r="18" spans="1:36" x14ac:dyDescent="0.35">
      <c r="A18" s="7" t="s">
        <v>23</v>
      </c>
      <c r="B18" s="9"/>
      <c r="C18" s="8">
        <f>'TC Allocations'!F19</f>
        <v>2579446.4261922301</v>
      </c>
      <c r="D18" s="9"/>
      <c r="E18" s="11">
        <f>'TC Allocations'!AE19</f>
        <v>75586</v>
      </c>
      <c r="F18" s="9"/>
      <c r="G18" s="8">
        <f t="shared" si="3"/>
        <v>2655032.4261922301</v>
      </c>
      <c r="H18" s="9"/>
      <c r="I18" s="11">
        <v>284.77</v>
      </c>
      <c r="J18" s="12">
        <f>'TC Allocations'!AJ19</f>
        <v>30402</v>
      </c>
      <c r="K18" s="12">
        <f>'TC Allocations'!AK19</f>
        <v>45294.798108334289</v>
      </c>
      <c r="L18" s="11">
        <v>-197060.11788799998</v>
      </c>
      <c r="M18" s="11">
        <v>0</v>
      </c>
      <c r="N18" s="8">
        <f t="shared" si="0"/>
        <v>-121078.54977966569</v>
      </c>
      <c r="O18" s="9"/>
      <c r="P18" s="10">
        <f t="shared" si="1"/>
        <v>2533953.8764125644</v>
      </c>
      <c r="Q18" s="10">
        <f>'TC Allocations'!X19</f>
        <v>0</v>
      </c>
      <c r="R18" s="11">
        <v>0</v>
      </c>
      <c r="S18" s="12">
        <v>12.439999999999998</v>
      </c>
      <c r="T18" s="12">
        <f>'TC Allocations'!K19</f>
        <v>50128.540200000039</v>
      </c>
      <c r="U18" s="12">
        <f>'TC Allocations'!O19</f>
        <v>4879.7</v>
      </c>
      <c r="V18" s="12">
        <v>18452.209999999995</v>
      </c>
      <c r="W18" s="12">
        <f>'TC Allocations'!H19</f>
        <v>0</v>
      </c>
      <c r="X18" s="12">
        <f>'TC Allocations'!I19</f>
        <v>0</v>
      </c>
      <c r="Y18" s="12">
        <f>'TC Allocations'!J19</f>
        <v>40474.143339434726</v>
      </c>
      <c r="Z18" s="21">
        <f t="shared" si="2"/>
        <v>2647900.9099519993</v>
      </c>
      <c r="AA18" s="12"/>
      <c r="AB18" s="12"/>
      <c r="AC18" s="22">
        <f t="shared" si="4"/>
        <v>1.0308139013088015E-3</v>
      </c>
      <c r="AD18" s="12">
        <f t="shared" si="7"/>
        <v>39.389605391499003</v>
      </c>
      <c r="AE18" s="8">
        <f t="shared" si="5"/>
        <v>2647940.2995573906</v>
      </c>
      <c r="AF18" s="13"/>
      <c r="AG18" s="21">
        <v>2879444.7822324261</v>
      </c>
      <c r="AH18" s="44">
        <f t="shared" si="6"/>
        <v>0.91960099943449836</v>
      </c>
      <c r="AJ18" s="12">
        <v>0</v>
      </c>
    </row>
    <row r="19" spans="1:36" x14ac:dyDescent="0.35">
      <c r="A19" s="7" t="s">
        <v>24</v>
      </c>
      <c r="B19" s="9"/>
      <c r="C19" s="8">
        <f>'TC Allocations'!F20</f>
        <v>61386998.243674822</v>
      </c>
      <c r="D19" s="9"/>
      <c r="E19" s="11">
        <f>'TC Allocations'!AE20</f>
        <v>3544268</v>
      </c>
      <c r="F19" s="9"/>
      <c r="G19" s="8">
        <f t="shared" si="3"/>
        <v>64931266.243674822</v>
      </c>
      <c r="H19" s="9"/>
      <c r="I19" s="11">
        <v>57161.55</v>
      </c>
      <c r="J19" s="12">
        <f>'TC Allocations'!AJ20</f>
        <v>277328</v>
      </c>
      <c r="K19" s="12">
        <f>'TC Allocations'!AK20</f>
        <v>575261.32261050737</v>
      </c>
      <c r="L19" s="11">
        <v>-69220.917375999998</v>
      </c>
      <c r="M19" s="11">
        <v>-2053114.9752829969</v>
      </c>
      <c r="N19" s="8">
        <f t="shared" si="0"/>
        <v>-1212585.0200484896</v>
      </c>
      <c r="O19" s="9"/>
      <c r="P19" s="10">
        <f t="shared" si="1"/>
        <v>63718681.22362633</v>
      </c>
      <c r="Q19" s="10">
        <f>'TC Allocations'!X20</f>
        <v>0</v>
      </c>
      <c r="R19" s="11">
        <v>131549.75131253316</v>
      </c>
      <c r="S19" s="12">
        <v>10749.009999999995</v>
      </c>
      <c r="T19" s="12">
        <f>'TC Allocations'!K20</f>
        <v>-645733.06379052531</v>
      </c>
      <c r="U19" s="12">
        <f>'TC Allocations'!O20</f>
        <v>254409.74</v>
      </c>
      <c r="V19" s="12">
        <v>2446380.11</v>
      </c>
      <c r="W19" s="12">
        <f>'TC Allocations'!H20</f>
        <v>-753732.64961439371</v>
      </c>
      <c r="X19" s="12">
        <f>'TC Allocations'!I20</f>
        <v>0</v>
      </c>
      <c r="Y19" s="12">
        <f>'TC Allocations'!J20</f>
        <v>1067196.0289767396</v>
      </c>
      <c r="Z19" s="21">
        <f t="shared" si="2"/>
        <v>66229500.150510684</v>
      </c>
      <c r="AA19" s="12"/>
      <c r="AB19" s="12"/>
      <c r="AC19" s="22">
        <f t="shared" si="4"/>
        <v>2.5782796167065542E-2</v>
      </c>
      <c r="AD19" s="12">
        <f t="shared" si="7"/>
        <v>985.21582374928471</v>
      </c>
      <c r="AE19" s="8">
        <f t="shared" si="5"/>
        <v>66230485.366334431</v>
      </c>
      <c r="AF19" s="13"/>
      <c r="AG19" s="21">
        <v>75373264.961439461</v>
      </c>
      <c r="AH19" s="44">
        <f t="shared" si="6"/>
        <v>0.87869996609829193</v>
      </c>
      <c r="AJ19" s="12">
        <v>0</v>
      </c>
    </row>
    <row r="20" spans="1:36" x14ac:dyDescent="0.35">
      <c r="A20" s="7" t="s">
        <v>25</v>
      </c>
      <c r="B20" s="9"/>
      <c r="C20" s="8">
        <f>'TC Allocations'!F21</f>
        <v>10897010.201253731</v>
      </c>
      <c r="D20" s="9"/>
      <c r="E20" s="11">
        <f>'TC Allocations'!AE21</f>
        <v>45118</v>
      </c>
      <c r="F20" s="9"/>
      <c r="G20" s="8">
        <f t="shared" si="3"/>
        <v>10942128.201253731</v>
      </c>
      <c r="H20" s="9"/>
      <c r="I20" s="11">
        <v>7958.58</v>
      </c>
      <c r="J20" s="12">
        <f>'TC Allocations'!AJ21</f>
        <v>57026</v>
      </c>
      <c r="K20" s="12">
        <f>'TC Allocations'!AK21</f>
        <v>124209.7900132721</v>
      </c>
      <c r="L20" s="11">
        <v>-445430.71808000002</v>
      </c>
      <c r="M20" s="11">
        <v>-343332.78671999997</v>
      </c>
      <c r="N20" s="8">
        <f t="shared" si="0"/>
        <v>-599569.13478672784</v>
      </c>
      <c r="O20" s="9"/>
      <c r="P20" s="10">
        <f t="shared" si="1"/>
        <v>10342559.066467002</v>
      </c>
      <c r="Q20" s="10">
        <f>'TC Allocations'!X21</f>
        <v>0</v>
      </c>
      <c r="R20" s="11">
        <v>-14595.078835399996</v>
      </c>
      <c r="S20" s="12">
        <v>952.71000000000095</v>
      </c>
      <c r="T20" s="12">
        <f>'TC Allocations'!K21</f>
        <v>147451.10616999996</v>
      </c>
      <c r="U20" s="12">
        <f>'TC Allocations'!O21</f>
        <v>58778.19</v>
      </c>
      <c r="V20" s="12">
        <v>446748.75999999995</v>
      </c>
      <c r="W20" s="12">
        <f>'TC Allocations'!H21</f>
        <v>-119919.86186799966</v>
      </c>
      <c r="X20" s="12">
        <f>'TC Allocations'!I21</f>
        <v>0</v>
      </c>
      <c r="Y20" s="12">
        <f>'TC Allocations'!J21</f>
        <v>173708.90740886665</v>
      </c>
      <c r="Z20" s="21">
        <f t="shared" si="2"/>
        <v>11035683.79934247</v>
      </c>
      <c r="AA20" s="12"/>
      <c r="AB20" s="12"/>
      <c r="AC20" s="22">
        <f t="shared" si="4"/>
        <v>4.2961336763227918E-3</v>
      </c>
      <c r="AD20" s="12">
        <f t="shared" si="7"/>
        <v>164.16446266840794</v>
      </c>
      <c r="AE20" s="8">
        <f t="shared" si="5"/>
        <v>11035847.963805139</v>
      </c>
      <c r="AF20" s="13"/>
      <c r="AG20" s="21">
        <v>11991986.186799916</v>
      </c>
      <c r="AH20" s="44">
        <f t="shared" si="6"/>
        <v>0.92026856868404017</v>
      </c>
      <c r="AJ20" s="12">
        <v>0</v>
      </c>
    </row>
    <row r="21" spans="1:36" x14ac:dyDescent="0.35">
      <c r="A21" s="7" t="s">
        <v>26</v>
      </c>
      <c r="B21" s="9"/>
      <c r="C21" s="8">
        <f>'TC Allocations'!F22</f>
        <v>5282554.3088469114</v>
      </c>
      <c r="D21" s="9"/>
      <c r="E21" s="11">
        <f>'TC Allocations'!AE22</f>
        <v>9123</v>
      </c>
      <c r="F21" s="9"/>
      <c r="G21" s="8">
        <f t="shared" si="3"/>
        <v>5291677.3088469114</v>
      </c>
      <c r="H21" s="9"/>
      <c r="I21" s="11">
        <v>1418.54</v>
      </c>
      <c r="J21" s="12">
        <f>'TC Allocations'!AJ22</f>
        <v>20328</v>
      </c>
      <c r="K21" s="12">
        <f>'TC Allocations'!AK22</f>
        <v>74100.347484032332</v>
      </c>
      <c r="L21" s="11">
        <v>-207443.200384</v>
      </c>
      <c r="M21" s="11">
        <v>-67518.788282500027</v>
      </c>
      <c r="N21" s="8">
        <f t="shared" si="0"/>
        <v>-179115.10118246768</v>
      </c>
      <c r="O21" s="9"/>
      <c r="P21" s="10">
        <f t="shared" si="1"/>
        <v>5112562.2076644441</v>
      </c>
      <c r="Q21" s="10">
        <f>'TC Allocations'!X22</f>
        <v>0</v>
      </c>
      <c r="R21" s="11">
        <v>-3003.7294203749916</v>
      </c>
      <c r="S21" s="12">
        <v>151.67000000000007</v>
      </c>
      <c r="T21" s="12">
        <f>'TC Allocations'!K22</f>
        <v>47171.63900000001</v>
      </c>
      <c r="U21" s="12">
        <f>'TC Allocations'!O22</f>
        <v>9759.4</v>
      </c>
      <c r="V21" s="12">
        <v>41454.700000000004</v>
      </c>
      <c r="W21" s="12">
        <f>'TC Allocations'!H22</f>
        <v>0</v>
      </c>
      <c r="X21" s="12">
        <f>'TC Allocations'!I22</f>
        <v>68017.78690559417</v>
      </c>
      <c r="Y21" s="12">
        <f>'TC Allocations'!J22</f>
        <v>81916.200203891713</v>
      </c>
      <c r="Z21" s="21">
        <f t="shared" si="2"/>
        <v>5358029.874353556</v>
      </c>
      <c r="AA21" s="12"/>
      <c r="AB21" s="12"/>
      <c r="AC21" s="22">
        <f t="shared" si="4"/>
        <v>2.0858528570133006E-3</v>
      </c>
      <c r="AD21" s="12">
        <f t="shared" si="7"/>
        <v>79.704901959671687</v>
      </c>
      <c r="AE21" s="8">
        <f t="shared" si="5"/>
        <v>5358109.5792555157</v>
      </c>
      <c r="AF21" s="13"/>
      <c r="AG21" s="21">
        <v>6801778.6905593798</v>
      </c>
      <c r="AH21" s="44">
        <f t="shared" si="6"/>
        <v>0.78775123728920726</v>
      </c>
      <c r="AJ21" s="12">
        <v>0</v>
      </c>
    </row>
    <row r="22" spans="1:36" x14ac:dyDescent="0.35">
      <c r="A22" s="7" t="s">
        <v>27</v>
      </c>
      <c r="B22" s="9"/>
      <c r="C22" s="8">
        <f>'TC Allocations'!F23</f>
        <v>2728919.9239030629</v>
      </c>
      <c r="D22" s="9"/>
      <c r="E22" s="11">
        <f>'TC Allocations'!AE23</f>
        <v>7839</v>
      </c>
      <c r="F22" s="9"/>
      <c r="G22" s="8">
        <f t="shared" si="3"/>
        <v>2736758.9239030629</v>
      </c>
      <c r="H22" s="9"/>
      <c r="I22" s="11">
        <v>417.91</v>
      </c>
      <c r="J22" s="12">
        <f>'TC Allocations'!AJ23</f>
        <v>20156</v>
      </c>
      <c r="K22" s="12">
        <f>'TC Allocations'!AK23</f>
        <v>51815.688566792021</v>
      </c>
      <c r="L22" s="11">
        <v>-310210.940672</v>
      </c>
      <c r="M22" s="11">
        <v>-48956.203999999991</v>
      </c>
      <c r="N22" s="8">
        <f t="shared" si="0"/>
        <v>-286777.54610520793</v>
      </c>
      <c r="O22" s="9"/>
      <c r="P22" s="10">
        <f t="shared" si="1"/>
        <v>2449981.3777978551</v>
      </c>
      <c r="Q22" s="10">
        <f>'TC Allocations'!X23</f>
        <v>0</v>
      </c>
      <c r="R22" s="11">
        <v>23974.423999999999</v>
      </c>
      <c r="S22" s="12">
        <v>51.45999999999998</v>
      </c>
      <c r="T22" s="12">
        <f>'TC Allocations'!K23</f>
        <v>21234.719449999997</v>
      </c>
      <c r="U22" s="12">
        <f>'TC Allocations'!O23</f>
        <v>12199.25</v>
      </c>
      <c r="V22" s="12">
        <v>180150.22</v>
      </c>
      <c r="W22" s="12">
        <f>'TC Allocations'!H23</f>
        <v>0</v>
      </c>
      <c r="X22" s="12">
        <f>'TC Allocations'!I23</f>
        <v>0</v>
      </c>
      <c r="Y22" s="12">
        <f>'TC Allocations'!J23</f>
        <v>41552.585445295605</v>
      </c>
      <c r="Z22" s="21">
        <f t="shared" si="2"/>
        <v>2729144.0366931511</v>
      </c>
      <c r="AA22" s="12"/>
      <c r="AB22" s="12"/>
      <c r="AC22" s="22">
        <f t="shared" si="4"/>
        <v>1.0624414233644096E-3</v>
      </c>
      <c r="AD22" s="12">
        <f t="shared" si="7"/>
        <v>40.598160700754704</v>
      </c>
      <c r="AE22" s="8">
        <f t="shared" si="5"/>
        <v>2729184.634853852</v>
      </c>
      <c r="AF22" s="13"/>
      <c r="AG22" s="21">
        <v>3011499.3004306913</v>
      </c>
      <c r="AH22" s="44">
        <f t="shared" si="6"/>
        <v>0.90625444756488438</v>
      </c>
      <c r="AJ22" s="12">
        <v>0</v>
      </c>
    </row>
    <row r="23" spans="1:36" x14ac:dyDescent="0.35">
      <c r="A23" s="7" t="s">
        <v>28</v>
      </c>
      <c r="B23" s="9"/>
      <c r="C23" s="8">
        <f>'TC Allocations'!F24</f>
        <v>710883046.31341207</v>
      </c>
      <c r="D23" s="9"/>
      <c r="E23" s="11">
        <f>'TC Allocations'!AE24</f>
        <v>18887968</v>
      </c>
      <c r="F23" s="9"/>
      <c r="G23" s="8">
        <f t="shared" si="3"/>
        <v>729771014.31341207</v>
      </c>
      <c r="H23" s="9"/>
      <c r="I23" s="11">
        <v>946953</v>
      </c>
      <c r="J23" s="12">
        <f>'TC Allocations'!AJ24</f>
        <v>3144530</v>
      </c>
      <c r="K23" s="12">
        <f>'TC Allocations'!AK24</f>
        <v>5905040.6655364921</v>
      </c>
      <c r="L23" s="11">
        <v>-15091071.736447999</v>
      </c>
      <c r="M23" s="11">
        <v>-22539835.647906888</v>
      </c>
      <c r="N23" s="8">
        <f t="shared" si="0"/>
        <v>-27634383.718818396</v>
      </c>
      <c r="O23" s="9"/>
      <c r="P23" s="10">
        <f t="shared" si="1"/>
        <v>702136630.59459364</v>
      </c>
      <c r="Q23" s="10">
        <f>'TC Allocations'!X24</f>
        <v>0</v>
      </c>
      <c r="R23" s="11">
        <v>407919.63421535492</v>
      </c>
      <c r="S23" s="12">
        <v>139449.27000000002</v>
      </c>
      <c r="T23" s="12">
        <f>'TC Allocations'!K24</f>
        <v>5276309.8864363153</v>
      </c>
      <c r="U23" s="12">
        <f>'TC Allocations'!O24</f>
        <v>2875473.29</v>
      </c>
      <c r="V23" s="12">
        <v>18597310.350000001</v>
      </c>
      <c r="W23" s="12">
        <f>'TC Allocations'!H24</f>
        <v>0</v>
      </c>
      <c r="X23" s="12">
        <f>'TC Allocations'!I24</f>
        <v>0</v>
      </c>
      <c r="Y23" s="12">
        <f>'TC Allocations'!J24</f>
        <v>11498317.96896139</v>
      </c>
      <c r="Z23" s="21">
        <f t="shared" si="2"/>
        <v>740931410.99420667</v>
      </c>
      <c r="AA23" s="12"/>
      <c r="AB23" s="12"/>
      <c r="AC23" s="22">
        <f t="shared" si="4"/>
        <v>0.28844070240642744</v>
      </c>
      <c r="AD23" s="12">
        <f t="shared" si="7"/>
        <v>11021.936580609212</v>
      </c>
      <c r="AE23" s="8">
        <f t="shared" si="5"/>
        <v>740942432.93078732</v>
      </c>
      <c r="AF23" s="13"/>
      <c r="AG23" s="21">
        <v>855155403.30448627</v>
      </c>
      <c r="AH23" s="44">
        <f t="shared" si="6"/>
        <v>0.86644185380533423</v>
      </c>
      <c r="AJ23" s="12">
        <v>0</v>
      </c>
    </row>
    <row r="24" spans="1:36" x14ac:dyDescent="0.35">
      <c r="A24" s="7" t="s">
        <v>29</v>
      </c>
      <c r="B24" s="9"/>
      <c r="C24" s="8">
        <f>'TC Allocations'!F25</f>
        <v>12074049.157215204</v>
      </c>
      <c r="D24" s="9"/>
      <c r="E24" s="11">
        <f>'TC Allocations'!AE25</f>
        <v>384825</v>
      </c>
      <c r="F24" s="9"/>
      <c r="G24" s="8">
        <f t="shared" si="3"/>
        <v>12458874.157215204</v>
      </c>
      <c r="H24" s="9"/>
      <c r="I24" s="11">
        <v>3205.26</v>
      </c>
      <c r="J24" s="12">
        <f>'TC Allocations'!AJ25</f>
        <v>52502</v>
      </c>
      <c r="K24" s="12">
        <f>'TC Allocations'!AK25</f>
        <v>127751.63177972581</v>
      </c>
      <c r="L24" s="11">
        <v>-402661.05343999999</v>
      </c>
      <c r="M24" s="11">
        <v>-32919.78700434418</v>
      </c>
      <c r="N24" s="8">
        <f t="shared" si="0"/>
        <v>-252121.94866461837</v>
      </c>
      <c r="O24" s="9"/>
      <c r="P24" s="10">
        <f t="shared" si="1"/>
        <v>12206752.208550585</v>
      </c>
      <c r="Q24" s="10">
        <f>'TC Allocations'!X25</f>
        <v>0</v>
      </c>
      <c r="R24" s="11">
        <v>2944.0848573011535</v>
      </c>
      <c r="S24" s="12">
        <v>361.30999999999995</v>
      </c>
      <c r="T24" s="12">
        <f>'TC Allocations'!K25</f>
        <v>37734.289284000195</v>
      </c>
      <c r="U24" s="12">
        <f>'TC Allocations'!O25</f>
        <v>50793.23</v>
      </c>
      <c r="V24" s="12">
        <v>171768.46</v>
      </c>
      <c r="W24" s="12">
        <f>'TC Allocations'!H25</f>
        <v>0</v>
      </c>
      <c r="X24" s="12">
        <f>'TC Allocations'!I25</f>
        <v>0</v>
      </c>
      <c r="Y24" s="12">
        <f>'TC Allocations'!J25</f>
        <v>204037.97431185516</v>
      </c>
      <c r="Z24" s="21">
        <f t="shared" si="2"/>
        <v>12674391.557003744</v>
      </c>
      <c r="AA24" s="12"/>
      <c r="AB24" s="12"/>
      <c r="AC24" s="22">
        <f t="shared" si="4"/>
        <v>4.934073989886276E-3</v>
      </c>
      <c r="AD24" s="12">
        <f t="shared" si="7"/>
        <v>188.54152741568194</v>
      </c>
      <c r="AE24" s="8">
        <f t="shared" si="5"/>
        <v>12674580.098531161</v>
      </c>
      <c r="AF24" s="13"/>
      <c r="AG24" s="21">
        <v>14889329.635002324</v>
      </c>
      <c r="AH24" s="44">
        <f t="shared" si="6"/>
        <v>0.85125256873454813</v>
      </c>
      <c r="AJ24" s="12">
        <v>0</v>
      </c>
    </row>
    <row r="25" spans="1:36" x14ac:dyDescent="0.35">
      <c r="A25" s="7" t="s">
        <v>30</v>
      </c>
      <c r="B25" s="9"/>
      <c r="C25" s="8">
        <f>'TC Allocations'!F26</f>
        <v>13188191.778225031</v>
      </c>
      <c r="D25" s="9"/>
      <c r="E25" s="11">
        <f>'TC Allocations'!AE26</f>
        <v>644511</v>
      </c>
      <c r="F25" s="9"/>
      <c r="G25" s="8">
        <f t="shared" si="3"/>
        <v>13832702.778225031</v>
      </c>
      <c r="H25" s="9"/>
      <c r="I25" s="11">
        <v>14217.71</v>
      </c>
      <c r="J25" s="12">
        <f>'TC Allocations'!AJ26</f>
        <v>114766</v>
      </c>
      <c r="K25" s="12">
        <f>'TC Allocations'!AK26</f>
        <v>186887.01971582096</v>
      </c>
      <c r="L25" s="11">
        <v>-10161.387008</v>
      </c>
      <c r="M25" s="11">
        <v>-63096.576504000011</v>
      </c>
      <c r="N25" s="8">
        <f t="shared" si="0"/>
        <v>242612.766203821</v>
      </c>
      <c r="O25" s="9"/>
      <c r="P25" s="10">
        <f t="shared" si="1"/>
        <v>14075315.544428851</v>
      </c>
      <c r="Q25" s="10">
        <f>'TC Allocations'!X26</f>
        <v>0</v>
      </c>
      <c r="R25" s="11">
        <v>-16546.183433142854</v>
      </c>
      <c r="S25" s="12">
        <v>2040.2900000000009</v>
      </c>
      <c r="T25" s="12">
        <f>'TC Allocations'!K26</f>
        <v>94156.589628125133</v>
      </c>
      <c r="U25" s="12">
        <f>'TC Allocations'!O26</f>
        <v>21958.639999999999</v>
      </c>
      <c r="V25" s="12">
        <v>129912.09999999996</v>
      </c>
      <c r="W25" s="12">
        <f>'TC Allocations'!H26</f>
        <v>-163064.53269072436</v>
      </c>
      <c r="X25" s="12">
        <f>'TC Allocations'!I26</f>
        <v>0</v>
      </c>
      <c r="Y25" s="12">
        <f>'TC Allocations'!J26</f>
        <v>227074.62214008576</v>
      </c>
      <c r="Z25" s="21">
        <f t="shared" si="2"/>
        <v>14370847.070073193</v>
      </c>
      <c r="AA25" s="12"/>
      <c r="AB25" s="12"/>
      <c r="AC25" s="22">
        <f t="shared" si="4"/>
        <v>5.5944952009865222E-3</v>
      </c>
      <c r="AD25" s="12">
        <f t="shared" si="7"/>
        <v>213.77763537307902</v>
      </c>
      <c r="AE25" s="8">
        <f t="shared" si="5"/>
        <v>14371060.847708566</v>
      </c>
      <c r="AF25" s="13"/>
      <c r="AG25" s="21">
        <v>16306453.269072402</v>
      </c>
      <c r="AH25" s="44">
        <f t="shared" si="6"/>
        <v>0.88131125822225276</v>
      </c>
      <c r="AJ25" s="12">
        <v>0</v>
      </c>
    </row>
    <row r="26" spans="1:36" x14ac:dyDescent="0.35">
      <c r="A26" s="7" t="s">
        <v>31</v>
      </c>
      <c r="B26" s="9"/>
      <c r="C26" s="8">
        <f>'TC Allocations'!F27</f>
        <v>1839200.6498973316</v>
      </c>
      <c r="D26" s="9"/>
      <c r="E26" s="11">
        <f>'TC Allocations'!AE27</f>
        <v>22301</v>
      </c>
      <c r="F26" s="9"/>
      <c r="G26" s="8">
        <f t="shared" si="3"/>
        <v>1861501.6498973316</v>
      </c>
      <c r="H26" s="9"/>
      <c r="I26" s="11">
        <v>273.51</v>
      </c>
      <c r="J26" s="12">
        <f>'TC Allocations'!AJ27</f>
        <v>3904</v>
      </c>
      <c r="K26" s="12">
        <f>'TC Allocations'!AK27</f>
        <v>44140.605463592794</v>
      </c>
      <c r="L26" s="11">
        <v>0</v>
      </c>
      <c r="M26" s="11">
        <v>-48096.832241999982</v>
      </c>
      <c r="N26" s="8">
        <f t="shared" si="0"/>
        <v>221.28322159281379</v>
      </c>
      <c r="O26" s="9"/>
      <c r="P26" s="10">
        <f t="shared" si="1"/>
        <v>1861722.9331189245</v>
      </c>
      <c r="Q26" s="10">
        <f>'TC Allocations'!X27</f>
        <v>0</v>
      </c>
      <c r="R26" s="11">
        <v>0</v>
      </c>
      <c r="S26" s="12">
        <v>84.699999999999989</v>
      </c>
      <c r="T26" s="12">
        <f>'TC Allocations'!K27</f>
        <v>7024.419020000003</v>
      </c>
      <c r="U26" s="12">
        <f>'TC Allocations'!O27</f>
        <v>3548.87</v>
      </c>
      <c r="V26" s="12">
        <v>21362.6</v>
      </c>
      <c r="W26" s="12">
        <f>'TC Allocations'!H27</f>
        <v>0</v>
      </c>
      <c r="X26" s="12">
        <f>'TC Allocations'!I27</f>
        <v>0</v>
      </c>
      <c r="Y26" s="12">
        <f>'TC Allocations'!J27</f>
        <v>29947.071862094414</v>
      </c>
      <c r="Z26" s="21">
        <f t="shared" si="2"/>
        <v>1923690.5940010189</v>
      </c>
      <c r="AA26" s="12"/>
      <c r="AB26" s="12"/>
      <c r="AC26" s="22">
        <f t="shared" si="4"/>
        <v>7.4888263328146316E-4</v>
      </c>
      <c r="AD26" s="12">
        <f t="shared" si="7"/>
        <v>28.616408230477195</v>
      </c>
      <c r="AE26" s="8">
        <f t="shared" si="5"/>
        <v>1923719.2104092494</v>
      </c>
      <c r="AF26" s="13"/>
      <c r="AG26" s="21">
        <v>1977763.2328053883</v>
      </c>
      <c r="AH26" s="44">
        <f t="shared" si="6"/>
        <v>0.97267416973897358</v>
      </c>
      <c r="AJ26" s="12">
        <v>0</v>
      </c>
    </row>
    <row r="27" spans="1:36" x14ac:dyDescent="0.35">
      <c r="A27" s="7" t="s">
        <v>32</v>
      </c>
      <c r="B27" s="9"/>
      <c r="C27" s="8">
        <f>'TC Allocations'!F28</f>
        <v>7678102.1845891941</v>
      </c>
      <c r="D27" s="9"/>
      <c r="E27" s="11">
        <f>'TC Allocations'!AE28</f>
        <v>311771</v>
      </c>
      <c r="F27" s="9"/>
      <c r="G27" s="8">
        <f t="shared" si="3"/>
        <v>7989873.1845891941</v>
      </c>
      <c r="H27" s="9"/>
      <c r="I27" s="11">
        <v>4397.97</v>
      </c>
      <c r="J27" s="12">
        <f>'TC Allocations'!AJ28</f>
        <v>30068</v>
      </c>
      <c r="K27" s="12">
        <f>'TC Allocations'!AK28</f>
        <v>87603.805458844407</v>
      </c>
      <c r="L27" s="11">
        <v>-316031.17529600003</v>
      </c>
      <c r="M27" s="11">
        <v>0</v>
      </c>
      <c r="N27" s="8">
        <f t="shared" si="0"/>
        <v>-193961.39983715562</v>
      </c>
      <c r="O27" s="9"/>
      <c r="P27" s="10">
        <f t="shared" si="1"/>
        <v>7795911.7847520383</v>
      </c>
      <c r="Q27" s="10">
        <f>'TC Allocations'!X28</f>
        <v>0</v>
      </c>
      <c r="R27" s="11">
        <v>0</v>
      </c>
      <c r="S27" s="12">
        <v>945.65999999999985</v>
      </c>
      <c r="T27" s="12">
        <f>'TC Allocations'!K28</f>
        <v>78744.167408000052</v>
      </c>
      <c r="U27" s="12">
        <f>'TC Allocations'!O28</f>
        <v>107353.37</v>
      </c>
      <c r="V27" s="12">
        <v>83438.03</v>
      </c>
      <c r="W27" s="12">
        <f>'TC Allocations'!H28</f>
        <v>-83176.115156976506</v>
      </c>
      <c r="X27" s="12">
        <f>'TC Allocations'!I28</f>
        <v>0</v>
      </c>
      <c r="Y27" s="12">
        <f>'TC Allocations'!J28</f>
        <v>123507.73863861768</v>
      </c>
      <c r="Z27" s="21">
        <f t="shared" si="2"/>
        <v>8106724.6356416801</v>
      </c>
      <c r="AA27" s="12"/>
      <c r="AB27" s="12"/>
      <c r="AC27" s="22">
        <f t="shared" si="4"/>
        <v>3.1559052746628112E-3</v>
      </c>
      <c r="AD27" s="12">
        <f t="shared" si="7"/>
        <v>120.59389504166072</v>
      </c>
      <c r="AE27" s="8">
        <f t="shared" si="5"/>
        <v>8106845.2295367215</v>
      </c>
      <c r="AF27" s="13"/>
      <c r="AG27" s="21">
        <v>8317611.5156976879</v>
      </c>
      <c r="AH27" s="44">
        <f t="shared" si="6"/>
        <v>0.97466023920891343</v>
      </c>
      <c r="AJ27" s="12">
        <v>0</v>
      </c>
    </row>
    <row r="28" spans="1:36" x14ac:dyDescent="0.35">
      <c r="A28" s="7" t="s">
        <v>33</v>
      </c>
      <c r="B28" s="9"/>
      <c r="C28" s="8">
        <f>'TC Allocations'!F29</f>
        <v>15739031.90324867</v>
      </c>
      <c r="D28" s="9"/>
      <c r="E28" s="11">
        <f>'TC Allocations'!AE29</f>
        <v>774827</v>
      </c>
      <c r="F28" s="9"/>
      <c r="G28" s="8">
        <f t="shared" si="3"/>
        <v>16513858.90324867</v>
      </c>
      <c r="H28" s="9"/>
      <c r="I28" s="11">
        <v>15052.56</v>
      </c>
      <c r="J28" s="12">
        <f>'TC Allocations'!AJ29</f>
        <v>55652</v>
      </c>
      <c r="K28" s="12">
        <f>'TC Allocations'!AK29</f>
        <v>203165.50644354074</v>
      </c>
      <c r="L28" s="11">
        <v>0</v>
      </c>
      <c r="M28" s="11">
        <v>-379593.75795039994</v>
      </c>
      <c r="N28" s="8">
        <f t="shared" si="0"/>
        <v>-105723.69150685921</v>
      </c>
      <c r="O28" s="9"/>
      <c r="P28" s="10">
        <f t="shared" si="1"/>
        <v>16408135.211741811</v>
      </c>
      <c r="Q28" s="10">
        <f>'TC Allocations'!X29</f>
        <v>0</v>
      </c>
      <c r="R28" s="11">
        <v>-16421.138237000036</v>
      </c>
      <c r="S28" s="12">
        <v>3927.6200000000008</v>
      </c>
      <c r="T28" s="12">
        <f>'TC Allocations'!K29</f>
        <v>99903.501041666546</v>
      </c>
      <c r="U28" s="12">
        <f>'TC Allocations'!O29</f>
        <v>56560.14</v>
      </c>
      <c r="V28" s="12">
        <v>240653.81</v>
      </c>
      <c r="W28" s="12">
        <f>'TC Allocations'!H29</f>
        <v>0</v>
      </c>
      <c r="X28" s="12">
        <f>'TC Allocations'!I29</f>
        <v>0</v>
      </c>
      <c r="Y28" s="12">
        <f>'TC Allocations'!J29</f>
        <v>265978.60706921434</v>
      </c>
      <c r="Z28" s="21">
        <f t="shared" si="2"/>
        <v>17058737.751615688</v>
      </c>
      <c r="AA28" s="12"/>
      <c r="AB28" s="12"/>
      <c r="AC28" s="22">
        <f t="shared" si="4"/>
        <v>6.6408769101051687E-3</v>
      </c>
      <c r="AD28" s="12">
        <f t="shared" si="7"/>
        <v>253.76212002034077</v>
      </c>
      <c r="AE28" s="8">
        <f t="shared" si="5"/>
        <v>17058991.513735708</v>
      </c>
      <c r="AF28" s="13"/>
      <c r="AG28" s="21">
        <v>19764230.630340096</v>
      </c>
      <c r="AH28" s="44">
        <f t="shared" si="6"/>
        <v>0.8631244915523516</v>
      </c>
      <c r="AJ28" s="12">
        <v>310000</v>
      </c>
    </row>
    <row r="29" spans="1:36" x14ac:dyDescent="0.35">
      <c r="A29" s="7" t="s">
        <v>34</v>
      </c>
      <c r="B29" s="9"/>
      <c r="C29" s="8">
        <f>'TC Allocations'!F30</f>
        <v>1298768.8326045561</v>
      </c>
      <c r="D29" s="9"/>
      <c r="E29" s="11">
        <f>'TC Allocations'!AE30</f>
        <v>31967</v>
      </c>
      <c r="F29" s="9"/>
      <c r="G29" s="8">
        <f t="shared" si="3"/>
        <v>1330735.8326045561</v>
      </c>
      <c r="H29" s="9"/>
      <c r="I29" s="11">
        <v>281.87</v>
      </c>
      <c r="J29" s="12">
        <f>'TC Allocations'!AJ30</f>
        <v>6134</v>
      </c>
      <c r="K29" s="12">
        <f>'TC Allocations'!AK30</f>
        <v>39129.899598134165</v>
      </c>
      <c r="L29" s="11">
        <v>-832.96588800000006</v>
      </c>
      <c r="M29" s="11">
        <v>0</v>
      </c>
      <c r="N29" s="8">
        <f t="shared" si="0"/>
        <v>44712.803710134169</v>
      </c>
      <c r="O29" s="9"/>
      <c r="P29" s="10">
        <f t="shared" si="1"/>
        <v>1375448.6363146903</v>
      </c>
      <c r="Q29" s="10">
        <f>'TC Allocations'!X30</f>
        <v>0</v>
      </c>
      <c r="R29" s="11">
        <v>0</v>
      </c>
      <c r="S29" s="12">
        <v>62.129999999999995</v>
      </c>
      <c r="T29" s="12">
        <f>'TC Allocations'!K30</f>
        <v>-11527.586119</v>
      </c>
      <c r="U29" s="12">
        <f>'TC Allocations'!O30</f>
        <v>4436.09</v>
      </c>
      <c r="V29" s="12">
        <v>11436.9</v>
      </c>
      <c r="W29" s="12">
        <f>'TC Allocations'!H30</f>
        <v>0</v>
      </c>
      <c r="X29" s="12">
        <f>'TC Allocations'!I30</f>
        <v>0</v>
      </c>
      <c r="Y29" s="12">
        <f>'TC Allocations'!J30</f>
        <v>22108.893509614751</v>
      </c>
      <c r="Z29" s="21">
        <f t="shared" si="2"/>
        <v>1401965.0637053049</v>
      </c>
      <c r="AA29" s="12"/>
      <c r="AB29" s="12"/>
      <c r="AC29" s="22">
        <f t="shared" si="4"/>
        <v>5.4577762762387713E-4</v>
      </c>
      <c r="AD29" s="12">
        <f t="shared" si="7"/>
        <v>20.855331264273325</v>
      </c>
      <c r="AE29" s="8">
        <f t="shared" si="5"/>
        <v>1401985.9190365691</v>
      </c>
      <c r="AF29" s="13"/>
      <c r="AG29" s="21">
        <v>1631238.7050369193</v>
      </c>
      <c r="AH29" s="44">
        <f t="shared" si="6"/>
        <v>0.85946092053084189</v>
      </c>
      <c r="AJ29" s="12">
        <v>0</v>
      </c>
    </row>
    <row r="30" spans="1:36" x14ac:dyDescent="0.35">
      <c r="A30" s="7" t="s">
        <v>35</v>
      </c>
      <c r="B30" s="9"/>
      <c r="C30" s="8">
        <f>'TC Allocations'!F31</f>
        <v>2269381.504841038</v>
      </c>
      <c r="D30" s="9"/>
      <c r="E30" s="11">
        <f>'TC Allocations'!AE31</f>
        <v>85641</v>
      </c>
      <c r="F30" s="9"/>
      <c r="G30" s="8">
        <f t="shared" si="3"/>
        <v>2355022.504841038</v>
      </c>
      <c r="H30" s="9"/>
      <c r="I30" s="11">
        <v>190</v>
      </c>
      <c r="J30" s="12">
        <f>'TC Allocations'!AJ31</f>
        <v>12446</v>
      </c>
      <c r="K30" s="12">
        <f>'TC Allocations'!AK31</f>
        <v>41913.271912329183</v>
      </c>
      <c r="L30" s="11">
        <v>-25502.160640000002</v>
      </c>
      <c r="M30" s="11">
        <v>0</v>
      </c>
      <c r="N30" s="8">
        <f t="shared" si="0"/>
        <v>29047.111272329181</v>
      </c>
      <c r="O30" s="9"/>
      <c r="P30" s="10">
        <f t="shared" si="1"/>
        <v>2384069.616113367</v>
      </c>
      <c r="Q30" s="10">
        <f>'TC Allocations'!X31</f>
        <v>0</v>
      </c>
      <c r="R30" s="11">
        <v>0</v>
      </c>
      <c r="S30" s="12">
        <v>57</v>
      </c>
      <c r="T30" s="12">
        <f>'TC Allocations'!K31</f>
        <v>16107.239999999991</v>
      </c>
      <c r="U30" s="12">
        <f>'TC Allocations'!O31</f>
        <v>443.61</v>
      </c>
      <c r="V30" s="12">
        <v>57143.21</v>
      </c>
      <c r="W30" s="12">
        <f>'TC Allocations'!H31</f>
        <v>0</v>
      </c>
      <c r="X30" s="12">
        <f>'TC Allocations'!I31</f>
        <v>0</v>
      </c>
      <c r="Y30" s="12">
        <f>'TC Allocations'!J31</f>
        <v>38822.914960748392</v>
      </c>
      <c r="Z30" s="21">
        <f t="shared" si="2"/>
        <v>2496643.5910741151</v>
      </c>
      <c r="AA30" s="12"/>
      <c r="AB30" s="12"/>
      <c r="AC30" s="22">
        <f t="shared" si="4"/>
        <v>9.7193022239619139E-4</v>
      </c>
      <c r="AD30" s="12">
        <f t="shared" si="7"/>
        <v>37.1395339931384</v>
      </c>
      <c r="AE30" s="8">
        <f t="shared" si="5"/>
        <v>2496680.7306081085</v>
      </c>
      <c r="AF30" s="13"/>
      <c r="AG30" s="21">
        <v>1832353.0873718744</v>
      </c>
      <c r="AH30" s="44">
        <f t="shared" si="6"/>
        <v>1.3625543831124123</v>
      </c>
      <c r="AJ30" s="12">
        <v>0</v>
      </c>
    </row>
    <row r="31" spans="1:36" x14ac:dyDescent="0.35">
      <c r="A31" s="7" t="s">
        <v>36</v>
      </c>
      <c r="B31" s="9"/>
      <c r="C31" s="8">
        <f>'TC Allocations'!F32</f>
        <v>26535349.393746994</v>
      </c>
      <c r="D31" s="9"/>
      <c r="E31" s="11">
        <f>'TC Allocations'!AE32</f>
        <v>277496</v>
      </c>
      <c r="F31" s="9"/>
      <c r="G31" s="8">
        <f t="shared" si="3"/>
        <v>26812845.393746994</v>
      </c>
      <c r="H31" s="9"/>
      <c r="I31" s="11">
        <v>19507.099999999999</v>
      </c>
      <c r="J31" s="12">
        <f>'TC Allocations'!AJ32</f>
        <v>183464</v>
      </c>
      <c r="K31" s="12">
        <f>'TC Allocations'!AK32</f>
        <v>292214.3495005531</v>
      </c>
      <c r="L31" s="11">
        <v>-918483.51692799991</v>
      </c>
      <c r="M31" s="11">
        <v>-408165.53818181815</v>
      </c>
      <c r="N31" s="8">
        <f t="shared" si="0"/>
        <v>-831463.60560926492</v>
      </c>
      <c r="O31" s="9"/>
      <c r="P31" s="10">
        <f t="shared" si="1"/>
        <v>25981381.78813773</v>
      </c>
      <c r="Q31" s="10">
        <f>'TC Allocations'!X32</f>
        <v>0</v>
      </c>
      <c r="R31" s="11">
        <v>-10972.562053668255</v>
      </c>
      <c r="S31" s="12">
        <v>1767.7900000000009</v>
      </c>
      <c r="T31" s="12">
        <f>'TC Allocations'!K32</f>
        <v>355193.19000408018</v>
      </c>
      <c r="U31" s="12">
        <f>'TC Allocations'!O32</f>
        <v>45913.53</v>
      </c>
      <c r="V31" s="12">
        <v>374780.40000000008</v>
      </c>
      <c r="W31" s="12">
        <f>'TC Allocations'!H32</f>
        <v>-307111.41423641518</v>
      </c>
      <c r="X31" s="12">
        <f>'TC Allocations'!I32</f>
        <v>0</v>
      </c>
      <c r="Y31" s="12">
        <f>'TC Allocations'!J32</f>
        <v>419106.97353919112</v>
      </c>
      <c r="Z31" s="21">
        <f t="shared" si="2"/>
        <v>26860059.695390917</v>
      </c>
      <c r="AA31" s="12"/>
      <c r="AB31" s="12"/>
      <c r="AC31" s="22">
        <f t="shared" si="4"/>
        <v>1.0456480006457313E-2</v>
      </c>
      <c r="AD31" s="12">
        <f t="shared" si="7"/>
        <v>399.56448076175718</v>
      </c>
      <c r="AE31" s="8">
        <f t="shared" si="5"/>
        <v>26860459.25987168</v>
      </c>
      <c r="AF31" s="13"/>
      <c r="AG31" s="21">
        <v>30711141.423641354</v>
      </c>
      <c r="AH31" s="44">
        <f t="shared" si="6"/>
        <v>0.87461611697683661</v>
      </c>
      <c r="AJ31" s="12">
        <v>0</v>
      </c>
    </row>
    <row r="32" spans="1:36" x14ac:dyDescent="0.35">
      <c r="A32" s="7" t="s">
        <v>37</v>
      </c>
      <c r="B32" s="9"/>
      <c r="C32" s="8">
        <f>'TC Allocations'!F33</f>
        <v>9363047.3485201932</v>
      </c>
      <c r="D32" s="9"/>
      <c r="E32" s="11">
        <f>'TC Allocations'!AE33</f>
        <v>309795</v>
      </c>
      <c r="F32" s="9"/>
      <c r="G32" s="8">
        <f t="shared" si="3"/>
        <v>9672842.3485201932</v>
      </c>
      <c r="H32" s="9"/>
      <c r="I32" s="11">
        <v>2567.36</v>
      </c>
      <c r="J32" s="12">
        <f>'TC Allocations'!AJ33</f>
        <v>30550</v>
      </c>
      <c r="K32" s="12">
        <f>'TC Allocations'!AK33</f>
        <v>115118.08939722409</v>
      </c>
      <c r="L32" s="11">
        <v>-312022.56614399998</v>
      </c>
      <c r="M32" s="11">
        <v>-240966.69703000001</v>
      </c>
      <c r="N32" s="8">
        <f t="shared" si="0"/>
        <v>-404753.8137767759</v>
      </c>
      <c r="O32" s="9"/>
      <c r="P32" s="10">
        <f t="shared" si="1"/>
        <v>9268088.5347434171</v>
      </c>
      <c r="Q32" s="10">
        <f>'TC Allocations'!X33</f>
        <v>0</v>
      </c>
      <c r="R32" s="11">
        <v>-8303.9311799999268</v>
      </c>
      <c r="S32" s="12">
        <v>358.9699999999998</v>
      </c>
      <c r="T32" s="12">
        <f>'TC Allocations'!K33</f>
        <v>138856.77572230331</v>
      </c>
      <c r="U32" s="12">
        <f>'TC Allocations'!O33</f>
        <v>39481.199999999997</v>
      </c>
      <c r="V32" s="12">
        <v>317260.50999999995</v>
      </c>
      <c r="W32" s="12">
        <f>'TC Allocations'!H33</f>
        <v>0</v>
      </c>
      <c r="X32" s="12">
        <f>'TC Allocations'!I33</f>
        <v>0</v>
      </c>
      <c r="Y32" s="12">
        <f>'TC Allocations'!J33</f>
        <v>153022.38538306707</v>
      </c>
      <c r="Z32" s="21">
        <f t="shared" si="2"/>
        <v>9908764.4446687866</v>
      </c>
      <c r="AA32" s="12"/>
      <c r="AB32" s="12"/>
      <c r="AC32" s="22">
        <f t="shared" si="4"/>
        <v>3.8574298970062782E-3</v>
      </c>
      <c r="AD32" s="12">
        <f t="shared" si="7"/>
        <v>147.40065231515578</v>
      </c>
      <c r="AE32" s="8">
        <f t="shared" si="5"/>
        <v>9908911.8453211021</v>
      </c>
      <c r="AF32" s="13"/>
      <c r="AG32" s="21">
        <v>11751145.590723062</v>
      </c>
      <c r="AH32" s="44">
        <f t="shared" si="6"/>
        <v>0.84322943400034878</v>
      </c>
      <c r="AJ32" s="12">
        <v>0</v>
      </c>
    </row>
    <row r="33" spans="1:36" x14ac:dyDescent="0.35">
      <c r="A33" s="7" t="s">
        <v>38</v>
      </c>
      <c r="B33" s="9"/>
      <c r="C33" s="8">
        <f>'TC Allocations'!F34</f>
        <v>7298896.3404053664</v>
      </c>
      <c r="D33" s="9"/>
      <c r="E33" s="11">
        <f>'TC Allocations'!AE34</f>
        <v>95495</v>
      </c>
      <c r="F33" s="9"/>
      <c r="G33" s="8">
        <f t="shared" si="3"/>
        <v>7394391.3404053664</v>
      </c>
      <c r="H33" s="9"/>
      <c r="I33" s="11">
        <v>5998.08</v>
      </c>
      <c r="J33" s="12">
        <f>'TC Allocations'!AJ34</f>
        <v>49946</v>
      </c>
      <c r="K33" s="12">
        <f>'TC Allocations'!AK34</f>
        <v>94367.85113196024</v>
      </c>
      <c r="L33" s="11">
        <v>-457585.321856</v>
      </c>
      <c r="M33" s="11">
        <v>-413665.29223749996</v>
      </c>
      <c r="N33" s="8">
        <f t="shared" si="0"/>
        <v>-720938.68296153971</v>
      </c>
      <c r="O33" s="9"/>
      <c r="P33" s="10">
        <f t="shared" si="1"/>
        <v>6673452.657443827</v>
      </c>
      <c r="Q33" s="10">
        <f>'TC Allocations'!X34</f>
        <v>0</v>
      </c>
      <c r="R33" s="11">
        <v>-36936.897904250072</v>
      </c>
      <c r="S33" s="12">
        <v>224.21000000000004</v>
      </c>
      <c r="T33" s="12">
        <f>'TC Allocations'!K34</f>
        <v>90773.080900000059</v>
      </c>
      <c r="U33" s="12">
        <f>'TC Allocations'!O34</f>
        <v>11312.03</v>
      </c>
      <c r="V33" s="12">
        <v>46713.17</v>
      </c>
      <c r="W33" s="12">
        <f>'TC Allocations'!H34</f>
        <v>0</v>
      </c>
      <c r="X33" s="12">
        <f>'TC Allocations'!I34</f>
        <v>0</v>
      </c>
      <c r="Y33" s="12">
        <f>'TC Allocations'!J34</f>
        <v>105979.1527424938</v>
      </c>
      <c r="Z33" s="21">
        <f t="shared" si="2"/>
        <v>6891517.4031820716</v>
      </c>
      <c r="AA33" s="12"/>
      <c r="AB33" s="12"/>
      <c r="AC33" s="22">
        <f t="shared" si="4"/>
        <v>2.6828314887509855E-3</v>
      </c>
      <c r="AD33" s="12">
        <f t="shared" si="7"/>
        <v>102.51673317522695</v>
      </c>
      <c r="AE33" s="8">
        <f t="shared" si="5"/>
        <v>6891619.9199152468</v>
      </c>
      <c r="AF33" s="13"/>
      <c r="AG33" s="21">
        <v>8091168.1675911555</v>
      </c>
      <c r="AH33" s="44">
        <f t="shared" si="6"/>
        <v>0.85174597501499838</v>
      </c>
      <c r="AJ33" s="12">
        <v>0</v>
      </c>
    </row>
    <row r="34" spans="1:36" x14ac:dyDescent="0.35">
      <c r="A34" s="7" t="s">
        <v>39</v>
      </c>
      <c r="B34" s="9"/>
      <c r="C34" s="8">
        <f>'TC Allocations'!F35</f>
        <v>182401655.56101042</v>
      </c>
      <c r="D34" s="9"/>
      <c r="E34" s="11">
        <f>'TC Allocations'!AE35</f>
        <v>6929920</v>
      </c>
      <c r="F34" s="9"/>
      <c r="G34" s="8">
        <f t="shared" si="3"/>
        <v>189331575.56101042</v>
      </c>
      <c r="H34" s="9"/>
      <c r="I34" s="11">
        <v>245672.2</v>
      </c>
      <c r="J34" s="12">
        <f>'TC Allocations'!AJ35</f>
        <v>923882</v>
      </c>
      <c r="K34" s="12">
        <f>'TC Allocations'!AK35</f>
        <v>1915066.0236863312</v>
      </c>
      <c r="L34" s="11">
        <v>-2886124.3875839999</v>
      </c>
      <c r="M34" s="11">
        <v>-4430585.4550041184</v>
      </c>
      <c r="N34" s="8">
        <f t="shared" si="0"/>
        <v>-4232089.6189017873</v>
      </c>
      <c r="O34" s="9"/>
      <c r="P34" s="10">
        <f t="shared" si="1"/>
        <v>185099485.94210863</v>
      </c>
      <c r="Q34" s="10">
        <f>'TC Allocations'!X35</f>
        <v>0</v>
      </c>
      <c r="R34" s="11">
        <v>-417863.75515710376</v>
      </c>
      <c r="S34" s="12">
        <v>34678.209999999963</v>
      </c>
      <c r="T34" s="12">
        <f>'TC Allocations'!K35</f>
        <v>1134334.1933039825</v>
      </c>
      <c r="U34" s="12">
        <f>'TC Allocations'!O35</f>
        <v>534327</v>
      </c>
      <c r="V34" s="12">
        <v>3632145.3999999994</v>
      </c>
      <c r="W34" s="12">
        <f>'TC Allocations'!H35</f>
        <v>0</v>
      </c>
      <c r="X34" s="12">
        <f>'TC Allocations'!I35</f>
        <v>0</v>
      </c>
      <c r="Y34" s="12">
        <f>'TC Allocations'!J35</f>
        <v>3003610.7049683318</v>
      </c>
      <c r="Z34" s="21">
        <f t="shared" si="2"/>
        <v>193020717.69522384</v>
      </c>
      <c r="AA34" s="12"/>
      <c r="AB34" s="12"/>
      <c r="AC34" s="22">
        <f t="shared" si="4"/>
        <v>7.5141950475950903E-2</v>
      </c>
      <c r="AD34" s="12">
        <f t="shared" si="7"/>
        <v>2871.3347519249205</v>
      </c>
      <c r="AE34" s="8">
        <f t="shared" si="5"/>
        <v>193023589.02997577</v>
      </c>
      <c r="AF34" s="13"/>
      <c r="AG34" s="21">
        <v>227825417.67722219</v>
      </c>
      <c r="AH34" s="44">
        <f t="shared" si="6"/>
        <v>0.84724343314250894</v>
      </c>
      <c r="AJ34" s="12">
        <v>0</v>
      </c>
    </row>
    <row r="35" spans="1:36" x14ac:dyDescent="0.35">
      <c r="A35" s="7" t="s">
        <v>40</v>
      </c>
      <c r="B35" s="9"/>
      <c r="C35" s="8">
        <f>'TC Allocations'!F36</f>
        <v>25098728.013723016</v>
      </c>
      <c r="D35" s="9"/>
      <c r="E35" s="11">
        <f>'TC Allocations'!AE36</f>
        <v>634796</v>
      </c>
      <c r="F35" s="9"/>
      <c r="G35" s="8">
        <f t="shared" si="3"/>
        <v>25733524.013723016</v>
      </c>
      <c r="H35" s="9"/>
      <c r="I35" s="11">
        <v>23417.87</v>
      </c>
      <c r="J35" s="12">
        <f>'TC Allocations'!AJ36</f>
        <v>77378</v>
      </c>
      <c r="K35" s="12">
        <f>'TC Allocations'!AK36</f>
        <v>277720.78891964955</v>
      </c>
      <c r="L35" s="11">
        <v>0</v>
      </c>
      <c r="M35" s="11">
        <v>-1242268.5906504928</v>
      </c>
      <c r="N35" s="8">
        <f t="shared" si="0"/>
        <v>-863751.93173084327</v>
      </c>
      <c r="O35" s="9"/>
      <c r="P35" s="10">
        <f t="shared" si="1"/>
        <v>24869772.081992172</v>
      </c>
      <c r="Q35" s="10">
        <f>'TC Allocations'!X36</f>
        <v>0</v>
      </c>
      <c r="R35" s="11">
        <v>-18947.463237507269</v>
      </c>
      <c r="S35" s="12">
        <v>3591.6900000000023</v>
      </c>
      <c r="T35" s="12">
        <f>'TC Allocations'!K36</f>
        <v>331352.40013571817</v>
      </c>
      <c r="U35" s="12">
        <f>'TC Allocations'!O36</f>
        <v>34601.5</v>
      </c>
      <c r="V35" s="12">
        <v>191864.52</v>
      </c>
      <c r="W35" s="12">
        <f>'TC Allocations'!H36</f>
        <v>0</v>
      </c>
      <c r="X35" s="12">
        <f>'TC Allocations'!I36</f>
        <v>0</v>
      </c>
      <c r="Y35" s="12">
        <f>'TC Allocations'!J36</f>
        <v>400740.60528024333</v>
      </c>
      <c r="Z35" s="21">
        <f t="shared" si="2"/>
        <v>25812975.334170625</v>
      </c>
      <c r="AA35" s="12"/>
      <c r="AB35" s="12"/>
      <c r="AC35" s="22">
        <f t="shared" si="4"/>
        <v>1.0048855570311592E-2</v>
      </c>
      <c r="AD35" s="12">
        <f t="shared" si="7"/>
        <v>383.98827862931984</v>
      </c>
      <c r="AE35" s="8">
        <f t="shared" si="5"/>
        <v>25813359.322449256</v>
      </c>
      <c r="AF35" s="13"/>
      <c r="AG35" s="21">
        <v>30658907.491933376</v>
      </c>
      <c r="AH35" s="44">
        <f t="shared" si="6"/>
        <v>0.84195300596542699</v>
      </c>
      <c r="AJ35" s="12">
        <v>0</v>
      </c>
    </row>
    <row r="36" spans="1:36" x14ac:dyDescent="0.35">
      <c r="A36" s="7" t="s">
        <v>41</v>
      </c>
      <c r="B36" s="9"/>
      <c r="C36" s="8">
        <f>'TC Allocations'!F37</f>
        <v>1842014.5961377148</v>
      </c>
      <c r="D36" s="9"/>
      <c r="E36" s="11">
        <f>'TC Allocations'!AE37</f>
        <v>14929</v>
      </c>
      <c r="F36" s="9"/>
      <c r="G36" s="8">
        <f t="shared" si="3"/>
        <v>1856943.5961377148</v>
      </c>
      <c r="H36" s="9"/>
      <c r="I36" s="11">
        <v>344.43</v>
      </c>
      <c r="J36" s="12">
        <f>'TC Allocations'!AJ37</f>
        <v>9206</v>
      </c>
      <c r="K36" s="12">
        <f>'TC Allocations'!AK37</f>
        <v>45425.116589392877</v>
      </c>
      <c r="L36" s="11">
        <v>0</v>
      </c>
      <c r="M36" s="11">
        <v>0</v>
      </c>
      <c r="N36" s="8">
        <f t="shared" si="0"/>
        <v>54975.546589392878</v>
      </c>
      <c r="O36" s="9"/>
      <c r="P36" s="10">
        <f t="shared" si="1"/>
        <v>1911919.1427271077</v>
      </c>
      <c r="Q36" s="10">
        <f>'TC Allocations'!X37</f>
        <v>0</v>
      </c>
      <c r="R36" s="11">
        <v>0</v>
      </c>
      <c r="S36" s="12">
        <v>43.06</v>
      </c>
      <c r="T36" s="12">
        <f>'TC Allocations'!K37</f>
        <v>0</v>
      </c>
      <c r="U36" s="12">
        <f>'TC Allocations'!O37</f>
        <v>2218.04</v>
      </c>
      <c r="V36" s="12">
        <v>7724.85</v>
      </c>
      <c r="W36" s="12">
        <f>'TC Allocations'!H37</f>
        <v>0</v>
      </c>
      <c r="X36" s="12">
        <f>'TC Allocations'!I37</f>
        <v>0</v>
      </c>
      <c r="Y36" s="12">
        <f>'TC Allocations'!J37</f>
        <v>30475.210439404502</v>
      </c>
      <c r="Z36" s="21">
        <f t="shared" si="2"/>
        <v>1952380.3031665124</v>
      </c>
      <c r="AA36" s="12"/>
      <c r="AB36" s="12"/>
      <c r="AC36" s="22">
        <f t="shared" si="4"/>
        <v>7.6005138620614625E-4</v>
      </c>
      <c r="AD36" s="12">
        <f t="shared" si="7"/>
        <v>29.043190183902389</v>
      </c>
      <c r="AE36" s="8">
        <f t="shared" si="5"/>
        <v>1952409.3463566962</v>
      </c>
      <c r="AF36" s="13"/>
      <c r="AG36" s="21">
        <v>2004526.1664806334</v>
      </c>
      <c r="AH36" s="44">
        <f t="shared" si="6"/>
        <v>0.97400042913112017</v>
      </c>
      <c r="AJ36" s="12">
        <v>0</v>
      </c>
    </row>
    <row r="37" spans="1:36" x14ac:dyDescent="0.35">
      <c r="A37" s="7" t="s">
        <v>42</v>
      </c>
      <c r="B37" s="9"/>
      <c r="C37" s="8">
        <f>'TC Allocations'!F38</f>
        <v>137078935.94650257</v>
      </c>
      <c r="D37" s="9"/>
      <c r="E37" s="11">
        <f>'TC Allocations'!AE38</f>
        <v>923656</v>
      </c>
      <c r="F37" s="9"/>
      <c r="G37" s="8">
        <f t="shared" si="3"/>
        <v>138002591.94650257</v>
      </c>
      <c r="H37" s="9"/>
      <c r="I37" s="11">
        <v>60871.94</v>
      </c>
      <c r="J37" s="12">
        <f>'TC Allocations'!AJ38</f>
        <v>532226</v>
      </c>
      <c r="K37" s="12">
        <f>'TC Allocations'!AK38</f>
        <v>1484060.4930504686</v>
      </c>
      <c r="L37" s="11">
        <v>-2039160.114176</v>
      </c>
      <c r="M37" s="11">
        <v>-3966880.0791099994</v>
      </c>
      <c r="N37" s="8">
        <f t="shared" ref="N37:N63" si="8">SUM(I37:M37)</f>
        <v>-3928881.7602355308</v>
      </c>
      <c r="O37" s="9"/>
      <c r="P37" s="10">
        <f t="shared" ref="P37:P63" si="9">G37+N37</f>
        <v>134073710.18626703</v>
      </c>
      <c r="Q37" s="10">
        <f>'TC Allocations'!X38</f>
        <v>0</v>
      </c>
      <c r="R37" s="11">
        <v>-74505.726790593471</v>
      </c>
      <c r="S37" s="12">
        <v>8449.7700000000041</v>
      </c>
      <c r="T37" s="12">
        <f>'TC Allocations'!K38</f>
        <v>3732480.9291449971</v>
      </c>
      <c r="U37" s="12">
        <f>'TC Allocations'!O38</f>
        <v>826665.3</v>
      </c>
      <c r="V37" s="12">
        <v>1728566.9900000002</v>
      </c>
      <c r="W37" s="12">
        <f>'TC Allocations'!H38</f>
        <v>0</v>
      </c>
      <c r="X37" s="12">
        <f>'TC Allocations'!I38</f>
        <v>524264.26288285851</v>
      </c>
      <c r="Y37" s="12">
        <f>'TC Allocations'!J38</f>
        <v>2175467.8579477021</v>
      </c>
      <c r="Z37" s="21">
        <f t="shared" ref="Z37:Z63" si="10">SUM(P37:Y37)</f>
        <v>142995099.56945202</v>
      </c>
      <c r="AA37" s="12"/>
      <c r="AB37" s="12"/>
      <c r="AC37" s="22">
        <f t="shared" si="4"/>
        <v>5.566724037943678E-2</v>
      </c>
      <c r="AD37" s="12">
        <f t="shared" si="7"/>
        <v>2127.1643979535957</v>
      </c>
      <c r="AE37" s="8">
        <f t="shared" ref="AE37:AE63" si="11">Z37+AB37+AD37</f>
        <v>142997226.73384997</v>
      </c>
      <c r="AF37" s="13"/>
      <c r="AG37" s="21">
        <v>173663360.91008201</v>
      </c>
      <c r="AH37" s="44">
        <f t="shared" si="6"/>
        <v>0.82341621159738987</v>
      </c>
      <c r="AJ37" s="12">
        <v>0</v>
      </c>
    </row>
    <row r="38" spans="1:36" x14ac:dyDescent="0.35">
      <c r="A38" s="7" t="s">
        <v>43</v>
      </c>
      <c r="B38" s="9"/>
      <c r="C38" s="8">
        <f>'TC Allocations'!F39</f>
        <v>106136433.25812653</v>
      </c>
      <c r="D38" s="9"/>
      <c r="E38" s="11">
        <f>'TC Allocations'!AE39</f>
        <v>3560591</v>
      </c>
      <c r="F38" s="9"/>
      <c r="G38" s="8">
        <f t="shared" si="3"/>
        <v>109697024.25812653</v>
      </c>
      <c r="H38" s="9"/>
      <c r="I38" s="11">
        <v>202585.48</v>
      </c>
      <c r="J38" s="12">
        <f>'TC Allocations'!AJ39</f>
        <v>340254</v>
      </c>
      <c r="K38" s="12">
        <f>'TC Allocations'!AK39</f>
        <v>973583.33577807317</v>
      </c>
      <c r="L38" s="11">
        <v>-1968324.96768</v>
      </c>
      <c r="M38" s="11">
        <v>-2248026.0357130268</v>
      </c>
      <c r="N38" s="8">
        <f t="shared" si="8"/>
        <v>-2699928.1876149536</v>
      </c>
      <c r="O38" s="9"/>
      <c r="P38" s="10">
        <f t="shared" si="9"/>
        <v>106997096.07051158</v>
      </c>
      <c r="Q38" s="10">
        <f>'TC Allocations'!X39</f>
        <v>0</v>
      </c>
      <c r="R38" s="11">
        <v>-581050.35875485186</v>
      </c>
      <c r="S38" s="12">
        <v>24564.819999999978</v>
      </c>
      <c r="T38" s="12">
        <f>'TC Allocations'!K39</f>
        <v>-671037.98614104977</v>
      </c>
      <c r="U38" s="12">
        <f>'TC Allocations'!O39</f>
        <v>166353.35999999999</v>
      </c>
      <c r="V38" s="12">
        <v>1606735.14</v>
      </c>
      <c r="W38" s="12">
        <f>'TC Allocations'!H39</f>
        <v>0</v>
      </c>
      <c r="X38" s="12">
        <f>'TC Allocations'!I39</f>
        <v>761961.69763448834</v>
      </c>
      <c r="Y38" s="12">
        <f>'TC Allocations'!J39</f>
        <v>1771581.1873552268</v>
      </c>
      <c r="Z38" s="21">
        <f t="shared" si="10"/>
        <v>110076203.93060537</v>
      </c>
      <c r="AA38" s="12"/>
      <c r="AB38" s="12"/>
      <c r="AC38" s="22">
        <f t="shared" si="4"/>
        <v>4.2852087398175129E-2</v>
      </c>
      <c r="AD38" s="12">
        <f t="shared" si="7"/>
        <v>1637.4699746220172</v>
      </c>
      <c r="AE38" s="8">
        <f t="shared" si="11"/>
        <v>110077841.40057999</v>
      </c>
      <c r="AF38" s="13"/>
      <c r="AG38" s="21">
        <v>135509115.16032177</v>
      </c>
      <c r="AH38" s="44">
        <f t="shared" si="6"/>
        <v>0.81232794760962124</v>
      </c>
      <c r="AJ38" s="12">
        <v>0</v>
      </c>
    </row>
    <row r="39" spans="1:36" x14ac:dyDescent="0.35">
      <c r="A39" s="7" t="s">
        <v>44</v>
      </c>
      <c r="B39" s="9"/>
      <c r="C39" s="8">
        <f>'TC Allocations'!F40</f>
        <v>4647338.5451576319</v>
      </c>
      <c r="D39" s="9"/>
      <c r="E39" s="11">
        <f>'TC Allocations'!AE40</f>
        <v>34642</v>
      </c>
      <c r="F39" s="9"/>
      <c r="G39" s="8">
        <f t="shared" si="3"/>
        <v>4681980.5451576319</v>
      </c>
      <c r="H39" s="9"/>
      <c r="I39" s="11">
        <v>849.81</v>
      </c>
      <c r="J39" s="12">
        <f>'TC Allocations'!AJ40</f>
        <v>14700</v>
      </c>
      <c r="K39" s="12">
        <f>'TC Allocations'!AK40</f>
        <v>72919.534905659966</v>
      </c>
      <c r="L39" s="11">
        <v>0</v>
      </c>
      <c r="M39" s="11">
        <v>0</v>
      </c>
      <c r="N39" s="8">
        <f t="shared" si="8"/>
        <v>88469.344905659964</v>
      </c>
      <c r="O39" s="9"/>
      <c r="P39" s="10">
        <f t="shared" si="9"/>
        <v>4770449.8900632914</v>
      </c>
      <c r="Q39" s="10">
        <f>'TC Allocations'!X40</f>
        <v>0</v>
      </c>
      <c r="R39" s="11">
        <v>-76761.933719999986</v>
      </c>
      <c r="S39" s="12">
        <v>337.05999999999995</v>
      </c>
      <c r="T39" s="12">
        <f>'TC Allocations'!K40</f>
        <v>122760.29340095</v>
      </c>
      <c r="U39" s="12">
        <f>'TC Allocations'!O40</f>
        <v>10424.81</v>
      </c>
      <c r="V39" s="12">
        <v>40943.480000000003</v>
      </c>
      <c r="W39" s="12">
        <f>'TC Allocations'!H40</f>
        <v>0</v>
      </c>
      <c r="X39" s="12">
        <f>'TC Allocations'!I40</f>
        <v>0</v>
      </c>
      <c r="Y39" s="12">
        <f>'TC Allocations'!J40</f>
        <v>76775.422905975996</v>
      </c>
      <c r="Z39" s="21">
        <f t="shared" si="10"/>
        <v>4944929.0226502167</v>
      </c>
      <c r="AA39" s="12"/>
      <c r="AB39" s="12"/>
      <c r="AC39" s="22">
        <f t="shared" si="4"/>
        <v>1.925034867571986E-3</v>
      </c>
      <c r="AD39" s="12">
        <f t="shared" si="7"/>
        <v>73.559702388823069</v>
      </c>
      <c r="AE39" s="8">
        <f t="shared" si="11"/>
        <v>4945002.5823526056</v>
      </c>
      <c r="AF39" s="13"/>
      <c r="AG39" s="21">
        <v>5017536.2030644193</v>
      </c>
      <c r="AH39" s="44">
        <f t="shared" si="6"/>
        <v>0.98554397660997162</v>
      </c>
      <c r="AJ39" s="12">
        <v>0</v>
      </c>
    </row>
    <row r="40" spans="1:36" x14ac:dyDescent="0.35">
      <c r="A40" s="7" t="s">
        <v>45</v>
      </c>
      <c r="B40" s="9"/>
      <c r="C40" s="8">
        <f>'TC Allocations'!F41</f>
        <v>140191110.96413738</v>
      </c>
      <c r="D40" s="9"/>
      <c r="E40" s="11">
        <f>'TC Allocations'!AE41</f>
        <v>1264732</v>
      </c>
      <c r="F40" s="9"/>
      <c r="G40" s="8">
        <f t="shared" si="3"/>
        <v>141455842.96413738</v>
      </c>
      <c r="H40" s="9"/>
      <c r="I40" s="11">
        <v>171535.47</v>
      </c>
      <c r="J40" s="12">
        <f>'TC Allocations'!AJ41</f>
        <v>435474</v>
      </c>
      <c r="K40" s="12">
        <f>'TC Allocations'!AK41</f>
        <v>1335608.2748150623</v>
      </c>
      <c r="L40" s="11">
        <v>-3451646.2996479999</v>
      </c>
      <c r="M40" s="11">
        <v>-4436437.1990123792</v>
      </c>
      <c r="N40" s="8">
        <f t="shared" si="8"/>
        <v>-5945465.7538453173</v>
      </c>
      <c r="O40" s="9"/>
      <c r="P40" s="10">
        <f t="shared" si="9"/>
        <v>135510377.21029207</v>
      </c>
      <c r="Q40" s="10">
        <f>'TC Allocations'!X41</f>
        <v>0</v>
      </c>
      <c r="R40" s="11">
        <v>-347771.25641483907</v>
      </c>
      <c r="S40" s="12">
        <v>27383.26999999999</v>
      </c>
      <c r="T40" s="12">
        <f>'TC Allocations'!K41</f>
        <v>939064.85279999964</v>
      </c>
      <c r="U40" s="12">
        <f>'TC Allocations'!O41</f>
        <v>943334.46</v>
      </c>
      <c r="V40" s="12">
        <v>993079.95999999985</v>
      </c>
      <c r="W40" s="12">
        <f>'TC Allocations'!H41</f>
        <v>0</v>
      </c>
      <c r="X40" s="12">
        <f>'TC Allocations'!I41</f>
        <v>647296.06726649404</v>
      </c>
      <c r="Y40" s="12">
        <f>'TC Allocations'!J41</f>
        <v>2191876.3971150494</v>
      </c>
      <c r="Z40" s="21">
        <f t="shared" si="10"/>
        <v>140904640.96105883</v>
      </c>
      <c r="AA40" s="12"/>
      <c r="AB40" s="12"/>
      <c r="AC40" s="22">
        <f t="shared" si="4"/>
        <v>5.4853435835035831E-2</v>
      </c>
      <c r="AD40" s="12">
        <f t="shared" si="7"/>
        <v>2096.0671845486718</v>
      </c>
      <c r="AE40" s="8">
        <f t="shared" si="11"/>
        <v>140906737.02824336</v>
      </c>
      <c r="AF40" s="13"/>
      <c r="AG40" s="21">
        <v>171870208.82230166</v>
      </c>
      <c r="AH40" s="44">
        <f t="shared" si="6"/>
        <v>0.81984386935800058</v>
      </c>
      <c r="AJ40" s="12">
        <v>0</v>
      </c>
    </row>
    <row r="41" spans="1:36" x14ac:dyDescent="0.35">
      <c r="A41" s="7" t="s">
        <v>46</v>
      </c>
      <c r="B41" s="9"/>
      <c r="C41" s="8">
        <f>'TC Allocations'!F42</f>
        <v>177297791.33865121</v>
      </c>
      <c r="D41" s="9"/>
      <c r="E41" s="11">
        <f>'TC Allocations'!AE42</f>
        <v>2853598</v>
      </c>
      <c r="F41" s="9"/>
      <c r="G41" s="8">
        <f t="shared" si="3"/>
        <v>180151389.33865121</v>
      </c>
      <c r="H41" s="9"/>
      <c r="I41" s="11">
        <v>228762.12</v>
      </c>
      <c r="J41" s="12">
        <f>'TC Allocations'!AJ42</f>
        <v>718442</v>
      </c>
      <c r="K41" s="12">
        <f>'TC Allocations'!AK42</f>
        <v>1989882.5390932204</v>
      </c>
      <c r="L41" s="11">
        <v>-693816.11212799989</v>
      </c>
      <c r="M41" s="11">
        <v>-5194655.3206197424</v>
      </c>
      <c r="N41" s="8">
        <f t="shared" si="8"/>
        <v>-2951384.7736545219</v>
      </c>
      <c r="O41" s="9"/>
      <c r="P41" s="10">
        <f t="shared" si="9"/>
        <v>177200004.56499669</v>
      </c>
      <c r="Q41" s="10">
        <f>'TC Allocations'!X42</f>
        <v>0</v>
      </c>
      <c r="R41" s="11">
        <v>-32542.070979855955</v>
      </c>
      <c r="S41" s="12">
        <v>25620.429999999993</v>
      </c>
      <c r="T41" s="12">
        <f>'TC Allocations'!K42</f>
        <v>-427911.07623660192</v>
      </c>
      <c r="U41" s="12">
        <f>'TC Allocations'!O42</f>
        <v>524123.99</v>
      </c>
      <c r="V41" s="12">
        <v>1515058.38</v>
      </c>
      <c r="W41" s="12">
        <f>'TC Allocations'!H42</f>
        <v>0</v>
      </c>
      <c r="X41" s="12">
        <f>'TC Allocations'!I42</f>
        <v>0</v>
      </c>
      <c r="Y41" s="12">
        <f>'TC Allocations'!J42</f>
        <v>2846931.2851739554</v>
      </c>
      <c r="Z41" s="21">
        <f t="shared" si="10"/>
        <v>181651285.50295419</v>
      </c>
      <c r="AA41" s="12"/>
      <c r="AB41" s="12"/>
      <c r="AC41" s="22">
        <f t="shared" si="4"/>
        <v>7.0715890305144968E-2</v>
      </c>
      <c r="AD41" s="12">
        <f t="shared" si="7"/>
        <v>2702.2055198242278</v>
      </c>
      <c r="AE41" s="8">
        <f>Z41+AB41+AD41</f>
        <v>181653987.70847401</v>
      </c>
      <c r="AF41" s="13"/>
      <c r="AG41" s="21">
        <v>209284736.12067235</v>
      </c>
      <c r="AH41" s="44">
        <f t="shared" si="6"/>
        <v>0.86797532909296071</v>
      </c>
      <c r="AJ41" s="12">
        <v>0</v>
      </c>
    </row>
    <row r="42" spans="1:36" x14ac:dyDescent="0.35">
      <c r="A42" s="7" t="s">
        <v>47</v>
      </c>
      <c r="B42" s="9"/>
      <c r="C42" s="8">
        <f>'TC Allocations'!F43</f>
        <v>58281791.280929513</v>
      </c>
      <c r="D42" s="9"/>
      <c r="E42" s="11">
        <f>'TC Allocations'!AE43</f>
        <v>5487134</v>
      </c>
      <c r="F42" s="9"/>
      <c r="G42" s="8">
        <f t="shared" si="3"/>
        <v>63768925.280929513</v>
      </c>
      <c r="H42" s="9"/>
      <c r="I42" s="11">
        <v>59707.83</v>
      </c>
      <c r="J42" s="12">
        <f>'TC Allocations'!AJ43</f>
        <v>272528</v>
      </c>
      <c r="K42" s="12">
        <f>'TC Allocations'!AK43</f>
        <v>535394.79349874007</v>
      </c>
      <c r="L42" s="11">
        <v>0</v>
      </c>
      <c r="M42" s="11">
        <v>-509998.3541926</v>
      </c>
      <c r="N42" s="8">
        <f t="shared" si="8"/>
        <v>357632.26930614014</v>
      </c>
      <c r="O42" s="9"/>
      <c r="P42" s="10">
        <f t="shared" si="9"/>
        <v>64126557.550235651</v>
      </c>
      <c r="Q42" s="10">
        <f>'TC Allocations'!X43</f>
        <v>0</v>
      </c>
      <c r="R42" s="11">
        <v>-50556.885261400719</v>
      </c>
      <c r="S42" s="12">
        <v>8098.6199999999953</v>
      </c>
      <c r="T42" s="12">
        <f>'TC Allocations'!K43</f>
        <v>1337486.4592725008</v>
      </c>
      <c r="U42" s="12">
        <f>'TC Allocations'!O43</f>
        <v>90939.839999999997</v>
      </c>
      <c r="V42" s="12">
        <v>541456.84999999986</v>
      </c>
      <c r="W42" s="12">
        <f>'TC Allocations'!H43</f>
        <v>-663373.81154603511</v>
      </c>
      <c r="X42" s="12">
        <f>'TC Allocations'!I43</f>
        <v>0</v>
      </c>
      <c r="Y42" s="12">
        <f>'TC Allocations'!J43</f>
        <v>1035183.8114010532</v>
      </c>
      <c r="Z42" s="21">
        <f t="shared" si="10"/>
        <v>66425792.434101775</v>
      </c>
      <c r="AA42" s="12"/>
      <c r="AB42" s="12"/>
      <c r="AC42" s="22">
        <f t="shared" si="4"/>
        <v>2.5859211720942524E-2</v>
      </c>
      <c r="AD42" s="12">
        <f t="shared" si="7"/>
        <v>988.13582561302121</v>
      </c>
      <c r="AE42" s="8">
        <f t="shared" si="11"/>
        <v>66426780.569927387</v>
      </c>
      <c r="AF42" s="13"/>
      <c r="AG42" s="21">
        <v>66337381.154603153</v>
      </c>
      <c r="AH42" s="44">
        <f t="shared" si="6"/>
        <v>1.0013476476425243</v>
      </c>
      <c r="AJ42" s="12">
        <v>0</v>
      </c>
    </row>
    <row r="43" spans="1:36" x14ac:dyDescent="0.35">
      <c r="A43" s="7" t="s">
        <v>48</v>
      </c>
      <c r="B43" s="9"/>
      <c r="C43" s="8">
        <f>'TC Allocations'!F44</f>
        <v>49265691.193043388</v>
      </c>
      <c r="D43" s="9"/>
      <c r="E43" s="11">
        <f>'TC Allocations'!AE44</f>
        <v>1245356</v>
      </c>
      <c r="F43" s="9"/>
      <c r="G43" s="8">
        <f t="shared" si="3"/>
        <v>50511047.193043388</v>
      </c>
      <c r="H43" s="9"/>
      <c r="I43" s="11">
        <v>52691.18</v>
      </c>
      <c r="J43" s="12">
        <f>'TC Allocations'!AJ44</f>
        <v>201698</v>
      </c>
      <c r="K43" s="12">
        <f>'TC Allocations'!AK44</f>
        <v>501401.33690833912</v>
      </c>
      <c r="L43" s="11">
        <v>-303782.62092800002</v>
      </c>
      <c r="M43" s="11">
        <v>-1188653.23646712</v>
      </c>
      <c r="N43" s="8">
        <f t="shared" si="8"/>
        <v>-736645.34048678097</v>
      </c>
      <c r="O43" s="9"/>
      <c r="P43" s="10">
        <f t="shared" si="9"/>
        <v>49774401.852556609</v>
      </c>
      <c r="Q43" s="10">
        <f>'TC Allocations'!X44</f>
        <v>0</v>
      </c>
      <c r="R43" s="11">
        <v>-83897.731456079753</v>
      </c>
      <c r="S43" s="12">
        <v>6464.4599999999991</v>
      </c>
      <c r="T43" s="12">
        <f>'TC Allocations'!K44</f>
        <v>169587.24037299963</v>
      </c>
      <c r="U43" s="12">
        <f>'TC Allocations'!O44</f>
        <v>82733.070000000007</v>
      </c>
      <c r="V43" s="12">
        <v>592679.58000000007</v>
      </c>
      <c r="W43" s="12">
        <f>'TC Allocations'!H44</f>
        <v>0</v>
      </c>
      <c r="X43" s="12">
        <f>'TC Allocations'!I44</f>
        <v>0</v>
      </c>
      <c r="Y43" s="12">
        <f>'TC Allocations'!J44</f>
        <v>804787.04212852148</v>
      </c>
      <c r="Z43" s="21">
        <f t="shared" si="10"/>
        <v>51346755.513602048</v>
      </c>
      <c r="AA43" s="12"/>
      <c r="AB43" s="12"/>
      <c r="AC43" s="22">
        <f t="shared" si="4"/>
        <v>1.9989021934920071E-2</v>
      </c>
      <c r="AD43" s="12">
        <f t="shared" si="7"/>
        <v>763.82331008422216</v>
      </c>
      <c r="AE43" s="8">
        <f t="shared" si="11"/>
        <v>51347519.336912133</v>
      </c>
      <c r="AF43" s="13"/>
      <c r="AG43" s="21">
        <v>59364538.243433565</v>
      </c>
      <c r="AH43" s="44">
        <f t="shared" si="6"/>
        <v>0.86495272861979666</v>
      </c>
      <c r="AJ43" s="12">
        <v>0</v>
      </c>
    </row>
    <row r="44" spans="1:36" x14ac:dyDescent="0.35">
      <c r="A44" s="7" t="s">
        <v>49</v>
      </c>
      <c r="B44" s="9"/>
      <c r="C44" s="8">
        <f>'TC Allocations'!F45</f>
        <v>18431963.165536128</v>
      </c>
      <c r="D44" s="9"/>
      <c r="E44" s="11">
        <f>'TC Allocations'!AE45</f>
        <v>298957</v>
      </c>
      <c r="F44" s="9"/>
      <c r="G44" s="8">
        <f t="shared" si="3"/>
        <v>18730920.165536128</v>
      </c>
      <c r="H44" s="9"/>
      <c r="I44" s="11">
        <v>14608.64</v>
      </c>
      <c r="J44" s="12">
        <f>'TC Allocations'!AJ45</f>
        <v>130020</v>
      </c>
      <c r="K44" s="12">
        <f>'TC Allocations'!AK45</f>
        <v>200628.66649976297</v>
      </c>
      <c r="L44" s="11">
        <v>-255144.16384000002</v>
      </c>
      <c r="M44" s="11">
        <v>-560547.49748400017</v>
      </c>
      <c r="N44" s="8">
        <f t="shared" si="8"/>
        <v>-470434.35482423718</v>
      </c>
      <c r="O44" s="9"/>
      <c r="P44" s="10">
        <f t="shared" si="9"/>
        <v>18260485.81071189</v>
      </c>
      <c r="Q44" s="10">
        <f>'TC Allocations'!X45</f>
        <v>0</v>
      </c>
      <c r="R44" s="11">
        <v>-33980.476301999879</v>
      </c>
      <c r="S44" s="12">
        <v>2087.3300000000017</v>
      </c>
      <c r="T44" s="12">
        <f>'TC Allocations'!K45</f>
        <v>58371.831440000125</v>
      </c>
      <c r="U44" s="12">
        <f>'TC Allocations'!O45</f>
        <v>95745.600000000006</v>
      </c>
      <c r="V44" s="12">
        <v>621243.78</v>
      </c>
      <c r="W44" s="12">
        <f>'TC Allocations'!H45</f>
        <v>0</v>
      </c>
      <c r="X44" s="12">
        <f>'TC Allocations'!I45</f>
        <v>0</v>
      </c>
      <c r="Y44" s="12">
        <f>'TC Allocations'!J45</f>
        <v>298346.5577709832</v>
      </c>
      <c r="Z44" s="21">
        <f t="shared" si="10"/>
        <v>19302300.433620874</v>
      </c>
      <c r="AA44" s="12"/>
      <c r="AB44" s="12"/>
      <c r="AC44" s="22">
        <f t="shared" si="4"/>
        <v>7.5142840653262934E-3</v>
      </c>
      <c r="AD44" s="12">
        <f t="shared" si="7"/>
        <v>287.13687675052347</v>
      </c>
      <c r="AE44" s="8">
        <f t="shared" si="11"/>
        <v>19302587.570497625</v>
      </c>
      <c r="AF44" s="13"/>
      <c r="AG44" s="21">
        <v>22140369.945331417</v>
      </c>
      <c r="AH44" s="44">
        <f>AE44/AG44</f>
        <v>0.87182768933668264</v>
      </c>
      <c r="AJ44" s="12">
        <v>0</v>
      </c>
    </row>
    <row r="45" spans="1:36" x14ac:dyDescent="0.35">
      <c r="A45" s="7" t="s">
        <v>50</v>
      </c>
      <c r="B45" s="9"/>
      <c r="C45" s="8">
        <f>'TC Allocations'!F46</f>
        <v>41749337.031513773</v>
      </c>
      <c r="D45" s="9"/>
      <c r="E45" s="11">
        <f>'TC Allocations'!AE46</f>
        <v>2411112</v>
      </c>
      <c r="F45" s="9"/>
      <c r="G45" s="8">
        <f t="shared" si="3"/>
        <v>44160449.031513773</v>
      </c>
      <c r="H45" s="9"/>
      <c r="I45" s="11">
        <v>12737.62</v>
      </c>
      <c r="J45" s="12">
        <f>'TC Allocations'!AJ46</f>
        <v>329518</v>
      </c>
      <c r="K45" s="12">
        <f>'TC Allocations'!AK46</f>
        <v>477778.52968559478</v>
      </c>
      <c r="L45" s="11">
        <v>-467731.93523199996</v>
      </c>
      <c r="M45" s="11">
        <v>-1216657.7199729728</v>
      </c>
      <c r="N45" s="8">
        <f t="shared" si="8"/>
        <v>-864355.505519378</v>
      </c>
      <c r="O45" s="9"/>
      <c r="P45" s="10">
        <f t="shared" si="9"/>
        <v>43296093.525994398</v>
      </c>
      <c r="Q45" s="10">
        <f>'TC Allocations'!X46</f>
        <v>0</v>
      </c>
      <c r="R45" s="11">
        <v>-127684.7131310273</v>
      </c>
      <c r="S45" s="12">
        <v>1986.5</v>
      </c>
      <c r="T45" s="12">
        <f>'TC Allocations'!K46</f>
        <v>812377.01509094413</v>
      </c>
      <c r="U45" s="12">
        <f>'TC Allocations'!O46</f>
        <v>68093.98</v>
      </c>
      <c r="V45" s="12">
        <v>461192.67</v>
      </c>
      <c r="W45" s="12">
        <f>'TC Allocations'!H46</f>
        <v>0</v>
      </c>
      <c r="X45" s="12">
        <f>'TC Allocations'!I46</f>
        <v>231900.84256877005</v>
      </c>
      <c r="Y45" s="12">
        <f>'TC Allocations'!J46</f>
        <v>693343.20613017306</v>
      </c>
      <c r="Z45" s="21">
        <f t="shared" si="10"/>
        <v>45437303.02665326</v>
      </c>
      <c r="AA45" s="12"/>
      <c r="AB45" s="12"/>
      <c r="AC45" s="22">
        <f t="shared" si="4"/>
        <v>1.76885031542603E-2</v>
      </c>
      <c r="AD45" s="12">
        <f t="shared" si="7"/>
        <v>675.91556373847823</v>
      </c>
      <c r="AE45" s="8">
        <f t="shared" si="11"/>
        <v>45437978.942217</v>
      </c>
      <c r="AF45" s="13"/>
      <c r="AG45" s="21">
        <v>55569237.369320676</v>
      </c>
      <c r="AH45" s="44">
        <f t="shared" si="6"/>
        <v>0.81768224818760848</v>
      </c>
      <c r="AJ45" s="12">
        <v>0</v>
      </c>
    </row>
    <row r="46" spans="1:36" x14ac:dyDescent="0.35">
      <c r="A46" s="7" t="s">
        <v>51</v>
      </c>
      <c r="B46" s="9"/>
      <c r="C46" s="8">
        <f>'TC Allocations'!F47</f>
        <v>26549548.434758082</v>
      </c>
      <c r="D46" s="9"/>
      <c r="E46" s="11">
        <f>'TC Allocations'!AE47</f>
        <v>1597661</v>
      </c>
      <c r="F46" s="9"/>
      <c r="G46" s="8">
        <f t="shared" si="3"/>
        <v>28147209.434758082</v>
      </c>
      <c r="H46" s="9"/>
      <c r="I46" s="11">
        <v>23039.119999999999</v>
      </c>
      <c r="J46" s="12">
        <f>'TC Allocations'!AJ47</f>
        <v>162858</v>
      </c>
      <c r="K46" s="12">
        <f>'TC Allocations'!AK47</f>
        <v>298092.58708366856</v>
      </c>
      <c r="L46" s="11">
        <v>-1113911.4872320001</v>
      </c>
      <c r="M46" s="11">
        <v>-659624.61318600015</v>
      </c>
      <c r="N46" s="8">
        <f t="shared" si="8"/>
        <v>-1289546.3933343317</v>
      </c>
      <c r="O46" s="9"/>
      <c r="P46" s="10">
        <f t="shared" si="9"/>
        <v>26857663.041423749</v>
      </c>
      <c r="Q46" s="10">
        <f>'TC Allocations'!X47</f>
        <v>0</v>
      </c>
      <c r="R46" s="11">
        <v>-27191.313685139758</v>
      </c>
      <c r="S46" s="12">
        <v>3014.1900000000023</v>
      </c>
      <c r="T46" s="12">
        <f>'TC Allocations'!K47</f>
        <v>361081.96909999975</v>
      </c>
      <c r="U46" s="12">
        <f>'TC Allocations'!O47</f>
        <v>46135.33</v>
      </c>
      <c r="V46" s="12">
        <v>248990.86000000002</v>
      </c>
      <c r="W46" s="12">
        <f>'TC Allocations'!H47</f>
        <v>0</v>
      </c>
      <c r="X46" s="12">
        <f>'TC Allocations'!I47</f>
        <v>0</v>
      </c>
      <c r="Y46" s="12">
        <f>'TC Allocations'!J47</f>
        <v>429991.75433818996</v>
      </c>
      <c r="Z46" s="21">
        <f t="shared" si="10"/>
        <v>27919685.831176795</v>
      </c>
      <c r="AA46" s="12"/>
      <c r="AB46" s="12"/>
      <c r="AC46" s="22">
        <f t="shared" si="4"/>
        <v>1.0868986889495474E-2</v>
      </c>
      <c r="AD46" s="12">
        <f t="shared" si="7"/>
        <v>415.32725163972083</v>
      </c>
      <c r="AE46" s="8">
        <f t="shared" si="11"/>
        <v>27920101.158428434</v>
      </c>
      <c r="AF46" s="13"/>
      <c r="AG46" s="21">
        <v>32795370.98118227</v>
      </c>
      <c r="AH46" s="44">
        <f t="shared" si="6"/>
        <v>0.85134274512243735</v>
      </c>
      <c r="AJ46" s="12">
        <v>0</v>
      </c>
    </row>
    <row r="47" spans="1:36" x14ac:dyDescent="0.35">
      <c r="A47" s="7" t="s">
        <v>52</v>
      </c>
      <c r="B47" s="9"/>
      <c r="C47" s="8">
        <f>'TC Allocations'!F48</f>
        <v>90808114.673578203</v>
      </c>
      <c r="D47" s="9"/>
      <c r="E47" s="11">
        <f>'TC Allocations'!AE48</f>
        <v>2309466</v>
      </c>
      <c r="F47" s="9"/>
      <c r="G47" s="8">
        <f t="shared" si="3"/>
        <v>93117580.673578203</v>
      </c>
      <c r="H47" s="9"/>
      <c r="I47" s="11">
        <v>96598.16</v>
      </c>
      <c r="J47" s="12">
        <f>'TC Allocations'!AJ48</f>
        <v>452782</v>
      </c>
      <c r="K47" s="12">
        <f>'TC Allocations'!AK48</f>
        <v>1164066.8399668557</v>
      </c>
      <c r="L47" s="11">
        <v>0</v>
      </c>
      <c r="M47" s="11">
        <v>-1056458.6314992444</v>
      </c>
      <c r="N47" s="8">
        <f t="shared" si="8"/>
        <v>656988.36846761126</v>
      </c>
      <c r="O47" s="9"/>
      <c r="P47" s="10">
        <f t="shared" si="9"/>
        <v>93774569.042045817</v>
      </c>
      <c r="Q47" s="10">
        <f>'TC Allocations'!X48</f>
        <v>0</v>
      </c>
      <c r="R47" s="11">
        <v>-38211.6932984991</v>
      </c>
      <c r="S47" s="12">
        <v>21720.059999999998</v>
      </c>
      <c r="T47" s="12">
        <f>'TC Allocations'!K48</f>
        <v>40664.400000000038</v>
      </c>
      <c r="U47" s="12">
        <f>'TC Allocations'!O48</f>
        <v>232229.29</v>
      </c>
      <c r="V47" s="12">
        <v>1021505.33</v>
      </c>
      <c r="W47" s="12">
        <f>'TC Allocations'!H48</f>
        <v>0</v>
      </c>
      <c r="X47" s="12">
        <f>'TC Allocations'!I48</f>
        <v>0</v>
      </c>
      <c r="Y47" s="12">
        <f>'TC Allocations'!J48</f>
        <v>1503860.9226611657</v>
      </c>
      <c r="Z47" s="21">
        <f t="shared" si="10"/>
        <v>96556337.351408496</v>
      </c>
      <c r="AA47" s="12"/>
      <c r="AB47" s="12"/>
      <c r="AC47" s="22">
        <f t="shared" si="4"/>
        <v>3.7588874427743758E-2</v>
      </c>
      <c r="AD47" s="12">
        <f t="shared" si="7"/>
        <v>1436.3513423126481</v>
      </c>
      <c r="AE47" s="8">
        <f t="shared" si="11"/>
        <v>96557773.702750802</v>
      </c>
      <c r="AF47" s="13"/>
      <c r="AG47" s="21">
        <v>111142739.06142092</v>
      </c>
      <c r="AH47" s="44">
        <f t="shared" si="6"/>
        <v>0.86877266583640689</v>
      </c>
      <c r="AJ47" s="12">
        <v>4031257</v>
      </c>
    </row>
    <row r="48" spans="1:36" x14ac:dyDescent="0.35">
      <c r="A48" s="7" t="s">
        <v>53</v>
      </c>
      <c r="B48" s="9"/>
      <c r="C48" s="8">
        <f>'TC Allocations'!F49</f>
        <v>16202379.19342602</v>
      </c>
      <c r="D48" s="9"/>
      <c r="E48" s="11">
        <f>'TC Allocations'!AE49</f>
        <v>203558</v>
      </c>
      <c r="F48" s="9"/>
      <c r="G48" s="8">
        <f t="shared" si="3"/>
        <v>16405937.19342602</v>
      </c>
      <c r="H48" s="9"/>
      <c r="I48" s="11">
        <v>12763.21</v>
      </c>
      <c r="J48" s="12">
        <f>'TC Allocations'!AJ49</f>
        <v>113210</v>
      </c>
      <c r="K48" s="12">
        <f>'TC Allocations'!AK49</f>
        <v>191965.07004024126</v>
      </c>
      <c r="L48" s="11">
        <v>0</v>
      </c>
      <c r="M48" s="11">
        <v>-289298.60924579529</v>
      </c>
      <c r="N48" s="8">
        <f t="shared" si="8"/>
        <v>28639.670794445963</v>
      </c>
      <c r="O48" s="9"/>
      <c r="P48" s="10">
        <f t="shared" si="9"/>
        <v>16434576.864220466</v>
      </c>
      <c r="Q48" s="10">
        <f>'TC Allocations'!X49</f>
        <v>0</v>
      </c>
      <c r="R48" s="11">
        <v>-20525.035383943876</v>
      </c>
      <c r="S48" s="12">
        <v>703.95000000000073</v>
      </c>
      <c r="T48" s="12">
        <f>'TC Allocations'!K49</f>
        <v>-44187.837000000203</v>
      </c>
      <c r="U48" s="12">
        <f>'TC Allocations'!O49</f>
        <v>32605.26</v>
      </c>
      <c r="V48" s="12">
        <v>144967.97</v>
      </c>
      <c r="W48" s="12">
        <f>'TC Allocations'!H49</f>
        <v>-187539.67737158202</v>
      </c>
      <c r="X48" s="12">
        <f>'TC Allocations'!I49</f>
        <v>0</v>
      </c>
      <c r="Y48" s="12">
        <f>'TC Allocations'!J49</f>
        <v>263494.3785823629</v>
      </c>
      <c r="Z48" s="21">
        <f t="shared" si="10"/>
        <v>16624095.873047303</v>
      </c>
      <c r="AA48" s="12"/>
      <c r="AB48" s="12"/>
      <c r="AC48" s="22">
        <f t="shared" si="4"/>
        <v>6.4716731121702287E-3</v>
      </c>
      <c r="AD48" s="12">
        <f t="shared" si="7"/>
        <v>247.29648075903668</v>
      </c>
      <c r="AE48" s="8">
        <f t="shared" si="11"/>
        <v>16624343.169528062</v>
      </c>
      <c r="AF48" s="13"/>
      <c r="AG48" s="21">
        <v>18753967.737158284</v>
      </c>
      <c r="AH48" s="44">
        <f t="shared" si="6"/>
        <v>0.8864440529344263</v>
      </c>
      <c r="AJ48" s="12">
        <v>75000</v>
      </c>
    </row>
    <row r="49" spans="1:36" x14ac:dyDescent="0.35">
      <c r="A49" s="7" t="s">
        <v>54</v>
      </c>
      <c r="B49" s="9"/>
      <c r="C49" s="8">
        <f>'TC Allocations'!F50</f>
        <v>20313858.987736914</v>
      </c>
      <c r="D49" s="9"/>
      <c r="E49" s="11">
        <f>'TC Allocations'!AE50</f>
        <v>262221</v>
      </c>
      <c r="F49" s="9"/>
      <c r="G49" s="8">
        <f t="shared" si="3"/>
        <v>20576079.987736914</v>
      </c>
      <c r="H49" s="9"/>
      <c r="I49" s="11">
        <v>3670.36</v>
      </c>
      <c r="J49" s="12">
        <f>'TC Allocations'!AJ50</f>
        <v>44394</v>
      </c>
      <c r="K49" s="12">
        <f>'TC Allocations'!AK50</f>
        <v>141669.08931936428</v>
      </c>
      <c r="L49" s="11">
        <v>-2780637.1159195979</v>
      </c>
      <c r="M49" s="11">
        <v>-340979.0147870988</v>
      </c>
      <c r="N49" s="8">
        <f t="shared" si="8"/>
        <v>-2931882.6813873327</v>
      </c>
      <c r="O49" s="9"/>
      <c r="P49" s="10">
        <f t="shared" si="9"/>
        <v>17644197.306349583</v>
      </c>
      <c r="Q49" s="10">
        <f>'TC Allocations'!X50</f>
        <v>0</v>
      </c>
      <c r="R49" s="11">
        <v>-15014.593135389558</v>
      </c>
      <c r="S49" s="12">
        <v>549.90000000000009</v>
      </c>
      <c r="T49" s="12">
        <f>'TC Allocations'!K50</f>
        <v>712852.27297167014</v>
      </c>
      <c r="U49" s="12">
        <f>'TC Allocations'!O50</f>
        <v>80293.22</v>
      </c>
      <c r="V49" s="12">
        <v>210992.77</v>
      </c>
      <c r="W49" s="12">
        <f>'TC Allocations'!H50</f>
        <v>-203959.58054285869</v>
      </c>
      <c r="X49" s="12">
        <f>'TC Allocations'!I50</f>
        <v>0</v>
      </c>
      <c r="Y49" s="12">
        <f>'TC Allocations'!J50</f>
        <v>261309.93658540279</v>
      </c>
      <c r="Z49" s="21">
        <f t="shared" si="10"/>
        <v>18691221.232228406</v>
      </c>
      <c r="AA49" s="12"/>
      <c r="AB49" s="12"/>
      <c r="AC49" s="22">
        <f t="shared" si="4"/>
        <v>7.2763941453415403E-3</v>
      </c>
      <c r="AD49" s="12">
        <f t="shared" si="7"/>
        <v>278.04659375868829</v>
      </c>
      <c r="AE49" s="8">
        <f t="shared" si="11"/>
        <v>18691499.278822165</v>
      </c>
      <c r="AF49" s="13"/>
      <c r="AG49" s="21">
        <v>20395958.054285835</v>
      </c>
      <c r="AH49" s="44">
        <f t="shared" si="6"/>
        <v>0.91643154143938288</v>
      </c>
      <c r="AJ49" s="12">
        <v>0</v>
      </c>
    </row>
    <row r="50" spans="1:36" x14ac:dyDescent="0.35">
      <c r="A50" s="7" t="s">
        <v>55</v>
      </c>
      <c r="B50" s="9"/>
      <c r="C50" s="8">
        <f>'TC Allocations'!F51</f>
        <v>924629.43865954957</v>
      </c>
      <c r="D50" s="9"/>
      <c r="E50" s="11">
        <f>'TC Allocations'!AE51</f>
        <v>9616</v>
      </c>
      <c r="F50" s="9"/>
      <c r="G50" s="8">
        <f t="shared" si="3"/>
        <v>934245.43865954957</v>
      </c>
      <c r="H50" s="9"/>
      <c r="I50" s="11">
        <v>45.51</v>
      </c>
      <c r="J50" s="12">
        <f>'TC Allocations'!AJ51</f>
        <v>1830</v>
      </c>
      <c r="K50" s="12">
        <f>'TC Allocations'!AK51</f>
        <v>35916.436565201577</v>
      </c>
      <c r="L50" s="11">
        <v>0</v>
      </c>
      <c r="M50" s="11">
        <v>0</v>
      </c>
      <c r="N50" s="8">
        <f t="shared" si="8"/>
        <v>37791.946565201579</v>
      </c>
      <c r="O50" s="9"/>
      <c r="P50" s="10">
        <f t="shared" si="9"/>
        <v>972037.3852247512</v>
      </c>
      <c r="Q50" s="10">
        <f>'TC Allocations'!X51</f>
        <v>0</v>
      </c>
      <c r="R50" s="11">
        <v>0</v>
      </c>
      <c r="S50" s="12">
        <v>13.550000000000004</v>
      </c>
      <c r="T50" s="12">
        <f>'TC Allocations'!K51</f>
        <v>10023.3511</v>
      </c>
      <c r="U50" s="12">
        <f>'TC Allocations'!O51</f>
        <v>221.8</v>
      </c>
      <c r="V50" s="12">
        <v>43813.42</v>
      </c>
      <c r="W50" s="12">
        <f>'TC Allocations'!H51</f>
        <v>0</v>
      </c>
      <c r="X50" s="12">
        <f>'TC Allocations'!I51</f>
        <v>0</v>
      </c>
      <c r="Y50" s="12">
        <f>'TC Allocations'!J51</f>
        <v>15512.002604518946</v>
      </c>
      <c r="Z50" s="21">
        <f t="shared" si="10"/>
        <v>1041621.5089292702</v>
      </c>
      <c r="AA50" s="12">
        <v>994000</v>
      </c>
      <c r="AB50" s="12">
        <f>AA50-Z50</f>
        <v>-47621.508929270203</v>
      </c>
      <c r="AC50" s="22" t="str">
        <f t="shared" si="4"/>
        <v>-</v>
      </c>
      <c r="AD50" s="12">
        <v>0</v>
      </c>
      <c r="AE50" s="8">
        <f t="shared" si="11"/>
        <v>994000</v>
      </c>
      <c r="AF50" s="13"/>
      <c r="AG50" s="21">
        <v>723742.64173538121</v>
      </c>
      <c r="AH50" s="44">
        <f t="shared" si="6"/>
        <v>1.3734163812934927</v>
      </c>
      <c r="AJ50" s="12">
        <v>0</v>
      </c>
    </row>
    <row r="51" spans="1:36" x14ac:dyDescent="0.35">
      <c r="A51" s="7" t="s">
        <v>56</v>
      </c>
      <c r="B51" s="9"/>
      <c r="C51" s="8">
        <f>'TC Allocations'!F52</f>
        <v>4428924.4079414168</v>
      </c>
      <c r="D51" s="9"/>
      <c r="E51" s="11">
        <f>'TC Allocations'!AE52</f>
        <v>91038</v>
      </c>
      <c r="F51" s="9"/>
      <c r="G51" s="8">
        <f t="shared" si="3"/>
        <v>4519962.4079414168</v>
      </c>
      <c r="H51" s="9"/>
      <c r="I51" s="11">
        <v>861</v>
      </c>
      <c r="J51" s="12">
        <f>'TC Allocations'!AJ52</f>
        <v>37000</v>
      </c>
      <c r="K51" s="12">
        <f>'TC Allocations'!AK52</f>
        <v>60085.349739821067</v>
      </c>
      <c r="L51" s="11">
        <v>0</v>
      </c>
      <c r="M51" s="11">
        <v>-247132.49273600001</v>
      </c>
      <c r="N51" s="8">
        <f t="shared" si="8"/>
        <v>-149186.14299617894</v>
      </c>
      <c r="O51" s="9"/>
      <c r="P51" s="10">
        <f t="shared" si="9"/>
        <v>4370776.2649452379</v>
      </c>
      <c r="Q51" s="10">
        <f>'TC Allocations'!X52</f>
        <v>0</v>
      </c>
      <c r="R51" s="11">
        <v>-9039.2691679999698</v>
      </c>
      <c r="S51" s="12">
        <v>213.34999999999991</v>
      </c>
      <c r="T51" s="12">
        <f>'TC Allocations'!K52</f>
        <v>87961.262679999985</v>
      </c>
      <c r="U51" s="12">
        <f>'TC Allocations'!O52</f>
        <v>5545.11</v>
      </c>
      <c r="V51" s="12">
        <v>27595.13</v>
      </c>
      <c r="W51" s="12">
        <f>'TC Allocations'!H52</f>
        <v>0</v>
      </c>
      <c r="X51" s="12">
        <f>'TC Allocations'!I52</f>
        <v>0</v>
      </c>
      <c r="Y51" s="12">
        <f>'TC Allocations'!J52</f>
        <v>69582.080572856998</v>
      </c>
      <c r="Z51" s="21">
        <f t="shared" si="10"/>
        <v>4552633.9290300943</v>
      </c>
      <c r="AA51" s="12"/>
      <c r="AB51" s="12"/>
      <c r="AC51" s="22">
        <f t="shared" si="4"/>
        <v>1.7723164503536503E-3</v>
      </c>
      <c r="AD51" s="12">
        <f t="shared" si="7"/>
        <v>67.724004807904947</v>
      </c>
      <c r="AE51" s="8">
        <f t="shared" si="11"/>
        <v>4552701.6530349022</v>
      </c>
      <c r="AF51" s="13"/>
      <c r="AG51" s="21">
        <v>5361696.2207323238</v>
      </c>
      <c r="AH51" s="44">
        <f t="shared" si="6"/>
        <v>0.84911592630532773</v>
      </c>
      <c r="AJ51" s="12">
        <v>0</v>
      </c>
    </row>
    <row r="52" spans="1:36" x14ac:dyDescent="0.35">
      <c r="A52" s="7" t="s">
        <v>57</v>
      </c>
      <c r="B52" s="9"/>
      <c r="C52" s="8">
        <f>'TC Allocations'!F53</f>
        <v>28938926.207186412</v>
      </c>
      <c r="D52" s="9"/>
      <c r="E52" s="11">
        <f>'TC Allocations'!AE53</f>
        <v>353778</v>
      </c>
      <c r="F52" s="9"/>
      <c r="G52" s="8">
        <f t="shared" si="3"/>
        <v>29292704.207186412</v>
      </c>
      <c r="H52" s="9"/>
      <c r="I52" s="11">
        <v>31689.11</v>
      </c>
      <c r="J52" s="12">
        <f>'TC Allocations'!AJ53</f>
        <v>119364</v>
      </c>
      <c r="K52" s="12">
        <f>'TC Allocations'!AK53</f>
        <v>300388.85434366285</v>
      </c>
      <c r="L52" s="11">
        <v>-459664.05580800003</v>
      </c>
      <c r="M52" s="11">
        <v>-733995.39147653687</v>
      </c>
      <c r="N52" s="8">
        <f t="shared" si="8"/>
        <v>-742217.48294087406</v>
      </c>
      <c r="O52" s="9"/>
      <c r="P52" s="10">
        <f t="shared" si="9"/>
        <v>28550486.724245537</v>
      </c>
      <c r="Q52" s="10">
        <f>'TC Allocations'!X53</f>
        <v>0</v>
      </c>
      <c r="R52" s="11">
        <v>-44863.994941940298</v>
      </c>
      <c r="S52" s="12">
        <v>5712.4799999999959</v>
      </c>
      <c r="T52" s="12">
        <f>'TC Allocations'!K53</f>
        <v>483371.01835679961</v>
      </c>
      <c r="U52" s="12">
        <f>'TC Allocations'!O53</f>
        <v>126650.36</v>
      </c>
      <c r="V52" s="12">
        <v>416104.42</v>
      </c>
      <c r="W52" s="12">
        <f>'TC Allocations'!H53</f>
        <v>0</v>
      </c>
      <c r="X52" s="12">
        <f>'TC Allocations'!I53</f>
        <v>0</v>
      </c>
      <c r="Y52" s="12">
        <f>'TC Allocations'!J53</f>
        <v>462070.60302180273</v>
      </c>
      <c r="Z52" s="21">
        <f t="shared" si="10"/>
        <v>29999531.610682204</v>
      </c>
      <c r="AA52" s="12"/>
      <c r="AB52" s="12"/>
      <c r="AC52" s="22">
        <f t="shared" si="4"/>
        <v>1.167865991541376E-2</v>
      </c>
      <c r="AD52" s="12">
        <f t="shared" si="7"/>
        <v>446.26659088084739</v>
      </c>
      <c r="AE52" s="8">
        <f t="shared" si="11"/>
        <v>29999977.877273086</v>
      </c>
      <c r="AF52" s="13"/>
      <c r="AG52" s="21">
        <v>34597880.516128227</v>
      </c>
      <c r="AH52" s="44">
        <f t="shared" si="6"/>
        <v>0.8671044997478452</v>
      </c>
      <c r="AJ52" s="12">
        <v>0</v>
      </c>
    </row>
    <row r="53" spans="1:36" x14ac:dyDescent="0.35">
      <c r="A53" s="7" t="s">
        <v>58</v>
      </c>
      <c r="B53" s="9"/>
      <c r="C53" s="8">
        <f>'TC Allocations'!F54</f>
        <v>30481869.297698669</v>
      </c>
      <c r="D53" s="9"/>
      <c r="E53" s="11">
        <f>'TC Allocations'!AE54</f>
        <v>1172049</v>
      </c>
      <c r="F53" s="9"/>
      <c r="G53" s="8">
        <f t="shared" si="3"/>
        <v>31653918.297698669</v>
      </c>
      <c r="H53" s="9"/>
      <c r="I53" s="11">
        <v>29333.89</v>
      </c>
      <c r="J53" s="12">
        <f>'TC Allocations'!AJ54</f>
        <v>119004</v>
      </c>
      <c r="K53" s="12">
        <f>'TC Allocations'!AK54</f>
        <v>321108.30089465214</v>
      </c>
      <c r="L53" s="11">
        <v>-464520.40448000003</v>
      </c>
      <c r="M53" s="11">
        <v>-1117218.7833449142</v>
      </c>
      <c r="N53" s="8">
        <f t="shared" si="8"/>
        <v>-1112292.9969302621</v>
      </c>
      <c r="O53" s="9"/>
      <c r="P53" s="10">
        <f t="shared" si="9"/>
        <v>30541625.300768405</v>
      </c>
      <c r="Q53" s="10">
        <f>'TC Allocations'!X54</f>
        <v>0</v>
      </c>
      <c r="R53" s="11">
        <v>-24004.90525765717</v>
      </c>
      <c r="S53" s="12">
        <v>3620.0599999999977</v>
      </c>
      <c r="T53" s="12">
        <f>'TC Allocations'!K54</f>
        <v>578656.70354999974</v>
      </c>
      <c r="U53" s="12">
        <f>'TC Allocations'!O54</f>
        <v>104248.11</v>
      </c>
      <c r="V53" s="12">
        <v>268950.08999999997</v>
      </c>
      <c r="W53" s="12">
        <f>'TC Allocations'!H54</f>
        <v>-344231.17153200507</v>
      </c>
      <c r="X53" s="12">
        <f>'TC Allocations'!I54</f>
        <v>0</v>
      </c>
      <c r="Y53" s="12">
        <f>'TC Allocations'!J54</f>
        <v>490611.93524750101</v>
      </c>
      <c r="Z53" s="21">
        <f t="shared" si="10"/>
        <v>31619476.12277624</v>
      </c>
      <c r="AA53" s="12"/>
      <c r="AB53" s="12"/>
      <c r="AC53" s="22">
        <f t="shared" si="4"/>
        <v>1.2309295796136994E-2</v>
      </c>
      <c r="AD53" s="12">
        <f t="shared" si="7"/>
        <v>470.36453761581987</v>
      </c>
      <c r="AE53" s="8">
        <f t="shared" si="11"/>
        <v>31619946.487313855</v>
      </c>
      <c r="AF53" s="13"/>
      <c r="AG53" s="21">
        <v>34423117.153200328</v>
      </c>
      <c r="AH53" s="44">
        <f t="shared" si="6"/>
        <v>0.91856720431764094</v>
      </c>
      <c r="AJ53" s="12">
        <v>0</v>
      </c>
    </row>
    <row r="54" spans="1:36" x14ac:dyDescent="0.35">
      <c r="A54" s="7" t="s">
        <v>59</v>
      </c>
      <c r="B54" s="9"/>
      <c r="C54" s="8">
        <f>'TC Allocations'!F55</f>
        <v>29779476.083274215</v>
      </c>
      <c r="D54" s="9"/>
      <c r="E54" s="11">
        <f>'TC Allocations'!AE55</f>
        <v>1305229</v>
      </c>
      <c r="F54" s="9"/>
      <c r="G54" s="8">
        <f t="shared" si="3"/>
        <v>31084705.083274215</v>
      </c>
      <c r="H54" s="9"/>
      <c r="I54" s="11">
        <v>33764.83</v>
      </c>
      <c r="J54" s="12">
        <f>'TC Allocations'!AJ55</f>
        <v>88718</v>
      </c>
      <c r="K54" s="12">
        <f>'TC Allocations'!AK55</f>
        <v>361215.00537776056</v>
      </c>
      <c r="L54" s="11">
        <v>-9845.7105919999995</v>
      </c>
      <c r="M54" s="11">
        <v>-644828.64027087507</v>
      </c>
      <c r="N54" s="8">
        <f t="shared" si="8"/>
        <v>-170976.51548511448</v>
      </c>
      <c r="O54" s="9"/>
      <c r="P54" s="10">
        <f t="shared" si="9"/>
        <v>30913728.5677891</v>
      </c>
      <c r="Q54" s="10">
        <f>'TC Allocations'!X55</f>
        <v>0</v>
      </c>
      <c r="R54" s="11">
        <v>-22948.730193284922</v>
      </c>
      <c r="S54" s="12">
        <v>7691.6299999999974</v>
      </c>
      <c r="T54" s="12">
        <f>'TC Allocations'!K55</f>
        <v>208029.47999999995</v>
      </c>
      <c r="U54" s="12">
        <f>'TC Allocations'!O55</f>
        <v>158590.20000000001</v>
      </c>
      <c r="V54" s="12">
        <v>299258.22000000003</v>
      </c>
      <c r="W54" s="12">
        <f>'TC Allocations'!H55</f>
        <v>0</v>
      </c>
      <c r="X54" s="12">
        <f>'TC Allocations'!I55</f>
        <v>428702.99432056397</v>
      </c>
      <c r="Y54" s="12">
        <f>'TC Allocations'!J55</f>
        <v>507035.41808951343</v>
      </c>
      <c r="Z54" s="21">
        <f t="shared" si="10"/>
        <v>32500087.780005891</v>
      </c>
      <c r="AA54" s="12"/>
      <c r="AB54" s="12"/>
      <c r="AC54" s="22">
        <f t="shared" si="4"/>
        <v>1.265211328394977E-2</v>
      </c>
      <c r="AD54" s="12">
        <f t="shared" si="7"/>
        <v>483.46432754793585</v>
      </c>
      <c r="AE54" s="8">
        <f t="shared" si="11"/>
        <v>32500571.244333439</v>
      </c>
      <c r="AF54" s="13"/>
      <c r="AG54" s="21">
        <v>42870299.432056472</v>
      </c>
      <c r="AH54" s="44">
        <f t="shared" si="6"/>
        <v>0.75811393143736661</v>
      </c>
      <c r="AJ54" s="12">
        <v>0</v>
      </c>
    </row>
    <row r="55" spans="1:36" x14ac:dyDescent="0.35">
      <c r="A55" s="7" t="s">
        <v>60</v>
      </c>
      <c r="B55" s="9"/>
      <c r="C55" s="8">
        <f>'TC Allocations'!F56</f>
        <v>8228544.414446828</v>
      </c>
      <c r="D55" s="9"/>
      <c r="E55" s="11">
        <f>'TC Allocations'!AE56</f>
        <v>159761</v>
      </c>
      <c r="F55" s="9"/>
      <c r="G55" s="8">
        <f t="shared" si="3"/>
        <v>8388305.414446828</v>
      </c>
      <c r="H55" s="9"/>
      <c r="I55" s="11">
        <v>1817.69</v>
      </c>
      <c r="J55" s="12">
        <f>'TC Allocations'!AJ56</f>
        <v>37382</v>
      </c>
      <c r="K55" s="12">
        <f>'TC Allocations'!AK56</f>
        <v>93001.890955498529</v>
      </c>
      <c r="L55" s="11">
        <v>-260839.828736</v>
      </c>
      <c r="M55" s="11">
        <v>0</v>
      </c>
      <c r="N55" s="8">
        <f t="shared" si="8"/>
        <v>-128638.24778050146</v>
      </c>
      <c r="O55" s="9"/>
      <c r="P55" s="10">
        <f t="shared" si="9"/>
        <v>8259667.1666663261</v>
      </c>
      <c r="Q55" s="10">
        <f>'TC Allocations'!X56</f>
        <v>0</v>
      </c>
      <c r="R55" s="11">
        <v>0</v>
      </c>
      <c r="S55" s="12">
        <v>430.94999999999982</v>
      </c>
      <c r="T55" s="12">
        <f>'TC Allocations'!K56</f>
        <v>-74812.464000000153</v>
      </c>
      <c r="U55" s="12">
        <f>'TC Allocations'!O56</f>
        <v>28169.17</v>
      </c>
      <c r="V55" s="12">
        <v>54911.31</v>
      </c>
      <c r="W55" s="12">
        <f>'TC Allocations'!H56</f>
        <v>0</v>
      </c>
      <c r="X55" s="12">
        <f>'TC Allocations'!I56</f>
        <v>81722.877837724052</v>
      </c>
      <c r="Y55" s="12">
        <f>'TC Allocations'!J56</f>
        <v>132130.65597540888</v>
      </c>
      <c r="Z55" s="21">
        <f t="shared" si="10"/>
        <v>8482219.666479459</v>
      </c>
      <c r="AA55" s="12"/>
      <c r="AB55" s="12"/>
      <c r="AC55" s="22">
        <f t="shared" si="4"/>
        <v>3.3020835157764393E-3</v>
      </c>
      <c r="AD55" s="12">
        <f t="shared" si="7"/>
        <v>126.17967849585989</v>
      </c>
      <c r="AE55" s="8">
        <f t="shared" si="11"/>
        <v>8482345.846157955</v>
      </c>
      <c r="AF55" s="13"/>
      <c r="AG55" s="21">
        <v>10543010.530284362</v>
      </c>
      <c r="AH55" s="44">
        <f t="shared" si="6"/>
        <v>0.80454684378743313</v>
      </c>
      <c r="AJ55" s="12">
        <v>0</v>
      </c>
    </row>
    <row r="56" spans="1:36" x14ac:dyDescent="0.35">
      <c r="A56" s="7" t="s">
        <v>61</v>
      </c>
      <c r="B56" s="9"/>
      <c r="C56" s="8">
        <f>'TC Allocations'!F57</f>
        <v>5684715.0724373292</v>
      </c>
      <c r="D56" s="9"/>
      <c r="E56" s="11">
        <f>'TC Allocations'!AE57</f>
        <v>108184</v>
      </c>
      <c r="F56" s="9"/>
      <c r="G56" s="8">
        <f t="shared" si="3"/>
        <v>5792899.0724373292</v>
      </c>
      <c r="H56" s="9"/>
      <c r="I56" s="11">
        <v>1257.55</v>
      </c>
      <c r="J56" s="12">
        <f>'TC Allocations'!AJ57</f>
        <v>28100</v>
      </c>
      <c r="K56" s="12">
        <f>'TC Allocations'!AK57</f>
        <v>72677.770284549741</v>
      </c>
      <c r="L56" s="11">
        <v>0</v>
      </c>
      <c r="M56" s="11">
        <v>-9409.0806354000069</v>
      </c>
      <c r="N56" s="8">
        <f t="shared" si="8"/>
        <v>92626.239649149735</v>
      </c>
      <c r="O56" s="9"/>
      <c r="P56" s="10">
        <f t="shared" si="9"/>
        <v>5885525.3120864788</v>
      </c>
      <c r="Q56" s="10">
        <f>'TC Allocations'!X57</f>
        <v>0</v>
      </c>
      <c r="R56" s="11">
        <v>9409.0806354000069</v>
      </c>
      <c r="S56" s="12">
        <v>129.08000000000015</v>
      </c>
      <c r="T56" s="12">
        <f>'TC Allocations'!K57</f>
        <v>20655.695599999948</v>
      </c>
      <c r="U56" s="12">
        <f>'TC Allocations'!O57</f>
        <v>10203.01</v>
      </c>
      <c r="V56" s="12">
        <v>40377.75</v>
      </c>
      <c r="W56" s="12">
        <f>'TC Allocations'!H57</f>
        <v>0</v>
      </c>
      <c r="X56" s="12">
        <f>'TC Allocations'!I57</f>
        <v>0</v>
      </c>
      <c r="Y56" s="12">
        <f>'TC Allocations'!J57</f>
        <v>94707.068533826401</v>
      </c>
      <c r="Z56" s="21">
        <f t="shared" si="10"/>
        <v>6061006.996855705</v>
      </c>
      <c r="AA56" s="12"/>
      <c r="AB56" s="12"/>
      <c r="AC56" s="22">
        <f t="shared" si="4"/>
        <v>2.3595181544773251E-3</v>
      </c>
      <c r="AD56" s="12">
        <f t="shared" si="7"/>
        <v>90.162238694041037</v>
      </c>
      <c r="AE56" s="8">
        <f t="shared" si="11"/>
        <v>6061097.1590943988</v>
      </c>
      <c r="AF56" s="13"/>
      <c r="AG56" s="21">
        <v>7072338.8991237497</v>
      </c>
      <c r="AH56" s="44">
        <f t="shared" si="6"/>
        <v>0.85701452455076188</v>
      </c>
      <c r="AJ56" s="12">
        <v>0</v>
      </c>
    </row>
    <row r="57" spans="1:36" x14ac:dyDescent="0.35">
      <c r="A57" s="7" t="s">
        <v>62</v>
      </c>
      <c r="B57" s="9"/>
      <c r="C57" s="8">
        <f>'TC Allocations'!F58</f>
        <v>2473754.6213432513</v>
      </c>
      <c r="D57" s="9"/>
      <c r="E57" s="11">
        <f>'TC Allocations'!AE58</f>
        <v>53679</v>
      </c>
      <c r="F57" s="9"/>
      <c r="G57" s="8">
        <f t="shared" si="3"/>
        <v>2527433.6213432513</v>
      </c>
      <c r="H57" s="9"/>
      <c r="I57" s="11">
        <v>692.53</v>
      </c>
      <c r="J57" s="12">
        <f>'TC Allocations'!AJ58</f>
        <v>7648</v>
      </c>
      <c r="K57" s="12">
        <f>'TC Allocations'!AK58</f>
        <v>43537.882488696807</v>
      </c>
      <c r="L57" s="11">
        <v>-543613.78879999998</v>
      </c>
      <c r="M57" s="11">
        <v>0</v>
      </c>
      <c r="N57" s="8">
        <f t="shared" si="8"/>
        <v>-491735.37631130317</v>
      </c>
      <c r="O57" s="9"/>
      <c r="P57" s="10">
        <f t="shared" si="9"/>
        <v>2035698.2450319482</v>
      </c>
      <c r="Q57" s="10">
        <f>'TC Allocations'!X58</f>
        <v>0</v>
      </c>
      <c r="R57" s="11">
        <v>0</v>
      </c>
      <c r="S57" s="12">
        <v>-80.360000000000014</v>
      </c>
      <c r="T57" s="12">
        <f>'TC Allocations'!K58</f>
        <v>62404.600000000006</v>
      </c>
      <c r="U57" s="12">
        <f>'TC Allocations'!O58</f>
        <v>5323.31</v>
      </c>
      <c r="V57" s="12">
        <v>28536.76</v>
      </c>
      <c r="W57" s="12">
        <f>'TC Allocations'!H58</f>
        <v>0</v>
      </c>
      <c r="X57" s="12">
        <f>'TC Allocations'!I58</f>
        <v>0</v>
      </c>
      <c r="Y57" s="12">
        <f>'TC Allocations'!J58</f>
        <v>32059.082564668715</v>
      </c>
      <c r="Z57" s="21">
        <f t="shared" si="10"/>
        <v>2163941.6375966165</v>
      </c>
      <c r="AA57" s="12"/>
      <c r="AB57" s="12"/>
      <c r="AC57" s="22">
        <f t="shared" si="4"/>
        <v>8.4241110128851495E-4</v>
      </c>
      <c r="AD57" s="12">
        <f t="shared" si="7"/>
        <v>32.190331169420539</v>
      </c>
      <c r="AE57" s="8">
        <f t="shared" si="11"/>
        <v>2163973.8279277859</v>
      </c>
      <c r="AF57" s="13"/>
      <c r="AG57" s="21">
        <v>2390643.5031867502</v>
      </c>
      <c r="AH57" s="44">
        <f>AE57/AG57</f>
        <v>0.90518466054984292</v>
      </c>
      <c r="AJ57" s="12">
        <v>0</v>
      </c>
    </row>
    <row r="58" spans="1:36" x14ac:dyDescent="0.35">
      <c r="A58" s="7" t="s">
        <v>63</v>
      </c>
      <c r="B58" s="9"/>
      <c r="C58" s="8">
        <f>'TC Allocations'!F59</f>
        <v>32552742.486416094</v>
      </c>
      <c r="D58" s="9"/>
      <c r="E58" s="11">
        <f>'TC Allocations'!AE59</f>
        <v>33744</v>
      </c>
      <c r="F58" s="9"/>
      <c r="G58" s="8">
        <f t="shared" si="3"/>
        <v>32586486.486416094</v>
      </c>
      <c r="H58" s="9"/>
      <c r="I58" s="11">
        <v>24586.46</v>
      </c>
      <c r="J58" s="12">
        <f>'TC Allocations'!AJ59</f>
        <v>204932</v>
      </c>
      <c r="K58" s="12">
        <f>'TC Allocations'!AK59</f>
        <v>316908.3110676083</v>
      </c>
      <c r="L58" s="11">
        <v>-16444.03328</v>
      </c>
      <c r="M58" s="11">
        <v>-599927.41425278573</v>
      </c>
      <c r="N58" s="8">
        <f t="shared" si="8"/>
        <v>-69944.676465177443</v>
      </c>
      <c r="O58" s="9"/>
      <c r="P58" s="10">
        <f t="shared" si="9"/>
        <v>32516541.809950918</v>
      </c>
      <c r="Q58" s="10">
        <f>'TC Allocations'!X59</f>
        <v>0</v>
      </c>
      <c r="R58" s="11">
        <v>-2300.9497001809068</v>
      </c>
      <c r="S58" s="12">
        <v>4175.68</v>
      </c>
      <c r="T58" s="12">
        <f>'TC Allocations'!K59</f>
        <v>482205.82236100017</v>
      </c>
      <c r="U58" s="12">
        <f>'TC Allocations'!O59</f>
        <v>94266.9</v>
      </c>
      <c r="V58" s="12">
        <v>207817.31000000003</v>
      </c>
      <c r="W58" s="12">
        <f>'TC Allocations'!H59</f>
        <v>0</v>
      </c>
      <c r="X58" s="12">
        <f>'TC Allocations'!I59</f>
        <v>430839.21056762338</v>
      </c>
      <c r="Y58" s="12">
        <f>'TC Allocations'!J59</f>
        <v>527121.60452369251</v>
      </c>
      <c r="Z58" s="21">
        <f t="shared" si="10"/>
        <v>34260667.387703054</v>
      </c>
      <c r="AA58" s="12"/>
      <c r="AB58" s="12"/>
      <c r="AC58" s="22">
        <f t="shared" si="4"/>
        <v>1.3337497667917496E-2</v>
      </c>
      <c r="AD58" s="12">
        <f t="shared" si="7"/>
        <v>509.65433176858795</v>
      </c>
      <c r="AE58" s="8">
        <f t="shared" si="11"/>
        <v>34261177.04203482</v>
      </c>
      <c r="AF58" s="13"/>
      <c r="AG58" s="21">
        <v>43083921.056762628</v>
      </c>
      <c r="AH58" s="44">
        <f t="shared" si="6"/>
        <v>0.79521956687498496</v>
      </c>
      <c r="AJ58" s="12">
        <v>0</v>
      </c>
    </row>
    <row r="59" spans="1:36" x14ac:dyDescent="0.35">
      <c r="A59" s="7" t="s">
        <v>64</v>
      </c>
      <c r="B59" s="9"/>
      <c r="C59" s="8">
        <f>'TC Allocations'!F60</f>
        <v>5095320.4964256054</v>
      </c>
      <c r="D59" s="9"/>
      <c r="E59" s="11">
        <f>'TC Allocations'!AE60</f>
        <v>50352</v>
      </c>
      <c r="F59" s="9"/>
      <c r="G59" s="8">
        <f t="shared" si="3"/>
        <v>5145672.4964256054</v>
      </c>
      <c r="H59" s="9"/>
      <c r="I59" s="11">
        <v>989.53</v>
      </c>
      <c r="J59" s="12">
        <f>'TC Allocations'!AJ60</f>
        <v>16642</v>
      </c>
      <c r="K59" s="12">
        <f>'TC Allocations'!AK60</f>
        <v>66713.117245244532</v>
      </c>
      <c r="L59" s="11">
        <v>-232804.955904</v>
      </c>
      <c r="M59" s="11">
        <v>-68381.581641500001</v>
      </c>
      <c r="N59" s="8">
        <f t="shared" si="8"/>
        <v>-216841.89030025547</v>
      </c>
      <c r="O59" s="9"/>
      <c r="P59" s="10">
        <f t="shared" si="9"/>
        <v>4928830.6061253501</v>
      </c>
      <c r="Q59" s="10">
        <f>'TC Allocations'!X60</f>
        <v>0</v>
      </c>
      <c r="R59" s="11">
        <v>-2295.5057935000077</v>
      </c>
      <c r="S59" s="12">
        <v>41.910000000000082</v>
      </c>
      <c r="T59" s="12">
        <f>'TC Allocations'!K60</f>
        <v>174170.88000000003</v>
      </c>
      <c r="U59" s="12">
        <f>'TC Allocations'!O60</f>
        <v>14639.1</v>
      </c>
      <c r="V59" s="12">
        <v>53892.86</v>
      </c>
      <c r="W59" s="12">
        <f>'TC Allocations'!H60</f>
        <v>-57354.939915314317</v>
      </c>
      <c r="X59" s="12">
        <f>'TC Allocations'!I60</f>
        <v>0</v>
      </c>
      <c r="Y59" s="12">
        <f>'TC Allocations'!J60</f>
        <v>77613.085754524363</v>
      </c>
      <c r="Z59" s="21">
        <f t="shared" si="10"/>
        <v>5189537.99617106</v>
      </c>
      <c r="AA59" s="12"/>
      <c r="AB59" s="12"/>
      <c r="AC59" s="22">
        <f t="shared" si="4"/>
        <v>2.0202598547844918E-3</v>
      </c>
      <c r="AD59" s="12">
        <f t="shared" si="7"/>
        <v>77.198452957619963</v>
      </c>
      <c r="AE59" s="8">
        <f t="shared" si="11"/>
        <v>5189615.1946240179</v>
      </c>
      <c r="AF59" s="13"/>
      <c r="AG59" s="21">
        <v>5735493.9915314158</v>
      </c>
      <c r="AH59" s="44">
        <f>AE59/AG59</f>
        <v>0.90482444969632958</v>
      </c>
      <c r="AJ59" s="12">
        <v>0</v>
      </c>
    </row>
    <row r="60" spans="1:36" x14ac:dyDescent="0.35">
      <c r="A60" s="7" t="s">
        <v>65</v>
      </c>
      <c r="B60" s="9"/>
      <c r="C60" s="8">
        <f>'TC Allocations'!F61</f>
        <v>43013343.438717283</v>
      </c>
      <c r="D60" s="9"/>
      <c r="E60" s="11">
        <f>'TC Allocations'!AE61</f>
        <v>968752</v>
      </c>
      <c r="F60" s="9"/>
      <c r="G60" s="8">
        <f t="shared" si="3"/>
        <v>43982095.438717283</v>
      </c>
      <c r="H60" s="9"/>
      <c r="I60" s="11">
        <v>51183.9</v>
      </c>
      <c r="J60" s="12">
        <f>'TC Allocations'!AJ61</f>
        <v>205304</v>
      </c>
      <c r="K60" s="12">
        <f>'TC Allocations'!AK61</f>
        <v>530520.96176963719</v>
      </c>
      <c r="L60" s="11">
        <v>-1646045.9920639999</v>
      </c>
      <c r="M60" s="11">
        <v>-939743.69987113005</v>
      </c>
      <c r="N60" s="8">
        <f t="shared" si="8"/>
        <v>-1798780.8301654928</v>
      </c>
      <c r="O60" s="9"/>
      <c r="P60" s="10">
        <f t="shared" si="9"/>
        <v>42183314.608551793</v>
      </c>
      <c r="Q60" s="10">
        <f>'TC Allocations'!X61</f>
        <v>0</v>
      </c>
      <c r="R60" s="11">
        <v>-16430.640912944917</v>
      </c>
      <c r="S60" s="12">
        <v>4970.510000000002</v>
      </c>
      <c r="T60" s="12">
        <f>'TC Allocations'!K61</f>
        <v>842371.59869250027</v>
      </c>
      <c r="U60" s="12">
        <f>'TC Allocations'!O61</f>
        <v>445827.01</v>
      </c>
      <c r="V60" s="12">
        <v>1039578.6</v>
      </c>
      <c r="W60" s="12">
        <f>'TC Allocations'!H61</f>
        <v>0</v>
      </c>
      <c r="X60" s="12">
        <f>'TC Allocations'!I61</f>
        <v>0</v>
      </c>
      <c r="Y60" s="12">
        <f>'TC Allocations'!J61</f>
        <v>711673.60489442223</v>
      </c>
      <c r="Z60" s="21">
        <f t="shared" si="10"/>
        <v>45211305.291225769</v>
      </c>
      <c r="AA60" s="12"/>
      <c r="AB60" s="12"/>
      <c r="AC60" s="22">
        <f t="shared" si="4"/>
        <v>1.7600523424177731E-2</v>
      </c>
      <c r="AD60" s="12">
        <f t="shared" si="7"/>
        <v>672.5536699514397</v>
      </c>
      <c r="AE60" s="8">
        <f t="shared" si="11"/>
        <v>45211977.84489572</v>
      </c>
      <c r="AF60" s="13"/>
      <c r="AG60" s="21">
        <v>52081213.101034746</v>
      </c>
      <c r="AH60" s="44">
        <f t="shared" si="6"/>
        <v>0.86810531385255796</v>
      </c>
      <c r="AJ60" s="12">
        <v>0</v>
      </c>
    </row>
    <row r="61" spans="1:36" x14ac:dyDescent="0.35">
      <c r="A61" s="7" t="s">
        <v>66</v>
      </c>
      <c r="B61" s="9"/>
      <c r="C61" s="8">
        <f>'TC Allocations'!F62</f>
        <v>16036577.430355137</v>
      </c>
      <c r="D61" s="9"/>
      <c r="E61" s="11">
        <f>'TC Allocations'!AE62</f>
        <v>210076</v>
      </c>
      <c r="F61" s="9"/>
      <c r="G61" s="8">
        <f t="shared" si="3"/>
        <v>16246653.430355137</v>
      </c>
      <c r="H61" s="9"/>
      <c r="I61" s="11">
        <v>10687.68</v>
      </c>
      <c r="J61" s="12">
        <f>'TC Allocations'!AJ62</f>
        <v>48556</v>
      </c>
      <c r="K61" s="12">
        <f>'TC Allocations'!AK62</f>
        <v>164970.47077632695</v>
      </c>
      <c r="L61" s="11">
        <v>-615372.34291200002</v>
      </c>
      <c r="M61" s="11">
        <v>0</v>
      </c>
      <c r="N61" s="8">
        <f t="shared" si="8"/>
        <v>-391158.19213567307</v>
      </c>
      <c r="O61" s="9"/>
      <c r="P61" s="10">
        <f t="shared" si="9"/>
        <v>15855495.238219464</v>
      </c>
      <c r="Q61" s="10">
        <f>'TC Allocations'!X62</f>
        <v>0</v>
      </c>
      <c r="R61" s="11">
        <v>-299823.59492906497</v>
      </c>
      <c r="S61" s="12">
        <v>1789.4300000000003</v>
      </c>
      <c r="T61" s="12">
        <f>'TC Allocations'!K62</f>
        <v>337432.48399999994</v>
      </c>
      <c r="U61" s="12">
        <f>'TC Allocations'!O62</f>
        <v>52567.66</v>
      </c>
      <c r="V61" s="12">
        <v>89163.719999999987</v>
      </c>
      <c r="W61" s="12">
        <f>'TC Allocations'!H62</f>
        <v>0</v>
      </c>
      <c r="X61" s="12">
        <f>'TC Allocations'!I62</f>
        <v>0</v>
      </c>
      <c r="Y61" s="12">
        <f>'TC Allocations'!J62</f>
        <v>247427.40559158433</v>
      </c>
      <c r="Z61" s="21">
        <f t="shared" si="10"/>
        <v>16284052.342881983</v>
      </c>
      <c r="AA61" s="12"/>
      <c r="AB61" s="12"/>
      <c r="AC61" s="22">
        <f t="shared" si="4"/>
        <v>6.3392959538607491E-3</v>
      </c>
      <c r="AD61" s="12">
        <f t="shared" si="7"/>
        <v>242.23806621685995</v>
      </c>
      <c r="AE61" s="8">
        <f t="shared" si="11"/>
        <v>16284294.5809482</v>
      </c>
      <c r="AF61" s="13"/>
      <c r="AG61" s="21">
        <v>18710200.404819757</v>
      </c>
      <c r="AH61" s="44">
        <f t="shared" si="6"/>
        <v>0.87034314056590001</v>
      </c>
      <c r="AJ61" s="12">
        <v>0</v>
      </c>
    </row>
    <row r="62" spans="1:36" x14ac:dyDescent="0.35">
      <c r="A62" s="7" t="s">
        <v>67</v>
      </c>
      <c r="B62" s="9"/>
      <c r="C62" s="8">
        <f>'TC Allocations'!F63</f>
        <v>6193519.3165228134</v>
      </c>
      <c r="D62" s="9"/>
      <c r="E62" s="11">
        <f>'TC Allocations'!AE63</f>
        <v>90867</v>
      </c>
      <c r="F62" s="9"/>
      <c r="G62" s="8">
        <f t="shared" si="3"/>
        <v>6284386.3165228134</v>
      </c>
      <c r="H62" s="9"/>
      <c r="I62" s="11">
        <v>1624.1</v>
      </c>
      <c r="J62" s="12">
        <f>'TC Allocations'!AJ63</f>
        <v>15788</v>
      </c>
      <c r="K62" s="12">
        <f>'TC Allocations'!AK63</f>
        <v>83056.167244830256</v>
      </c>
      <c r="L62" s="11">
        <v>-139956.824704</v>
      </c>
      <c r="M62" s="11">
        <v>0</v>
      </c>
      <c r="N62" s="8">
        <f t="shared" si="8"/>
        <v>-39488.557459169737</v>
      </c>
      <c r="O62" s="9"/>
      <c r="P62" s="10">
        <f t="shared" si="9"/>
        <v>6244897.7590636434</v>
      </c>
      <c r="Q62" s="10">
        <f>'TC Allocations'!X63</f>
        <v>0</v>
      </c>
      <c r="R62" s="12">
        <v>0</v>
      </c>
      <c r="S62" s="12">
        <v>316.91000000000008</v>
      </c>
      <c r="T62" s="12">
        <f>'TC Allocations'!K63</f>
        <v>186731.51859999995</v>
      </c>
      <c r="U62" s="12">
        <f>'TC Allocations'!O63</f>
        <v>47466.16</v>
      </c>
      <c r="V62" s="12">
        <v>57998.37</v>
      </c>
      <c r="W62" s="12">
        <f>'TC Allocations'!H63</f>
        <v>0</v>
      </c>
      <c r="X62" s="12">
        <f>'TC Allocations'!I63</f>
        <v>88677.536096814089</v>
      </c>
      <c r="Y62" s="12">
        <f>'TC Allocations'!J63</f>
        <v>99102.684926763191</v>
      </c>
      <c r="Z62" s="21">
        <f t="shared" si="10"/>
        <v>6725190.9386872211</v>
      </c>
      <c r="AA62" s="12"/>
      <c r="AB62" s="12"/>
      <c r="AC62" s="22">
        <f t="shared" si="4"/>
        <v>2.6180814706848092E-3</v>
      </c>
      <c r="AD62" s="12">
        <f t="shared" si="7"/>
        <v>100.04249640224509</v>
      </c>
      <c r="AE62" s="8">
        <f t="shared" si="11"/>
        <v>6725290.981183623</v>
      </c>
      <c r="AF62" s="13"/>
      <c r="AG62" s="21">
        <v>8867753.6096813865</v>
      </c>
      <c r="AH62" s="44">
        <f t="shared" si="6"/>
        <v>0.75839849382387825</v>
      </c>
      <c r="AJ62" s="12">
        <v>0</v>
      </c>
    </row>
    <row r="63" spans="1:36" x14ac:dyDescent="0.35">
      <c r="A63" s="7" t="s">
        <v>94</v>
      </c>
      <c r="B63" s="9"/>
      <c r="C63" s="8">
        <f>'TC Allocations'!F64</f>
        <v>0</v>
      </c>
      <c r="D63" s="9"/>
      <c r="E63" s="11">
        <f>'TC Allocations'!AE64</f>
        <v>0</v>
      </c>
      <c r="F63" s="9"/>
      <c r="G63" s="8">
        <f t="shared" si="3"/>
        <v>0</v>
      </c>
      <c r="H63" s="9"/>
      <c r="I63" s="11">
        <v>0</v>
      </c>
      <c r="J63" s="12">
        <f>'TC Allocations'!AJ64</f>
        <v>0</v>
      </c>
      <c r="K63" s="12">
        <f>'TC Allocations'!AK64</f>
        <v>0</v>
      </c>
      <c r="L63" s="11">
        <v>0</v>
      </c>
      <c r="M63" s="11">
        <v>0</v>
      </c>
      <c r="N63" s="8">
        <f t="shared" si="8"/>
        <v>0</v>
      </c>
      <c r="O63" s="9"/>
      <c r="P63" s="10">
        <f t="shared" si="9"/>
        <v>0</v>
      </c>
      <c r="Q63" s="10">
        <f>'TC Allocations'!X64</f>
        <v>0</v>
      </c>
      <c r="R63" s="11"/>
      <c r="S63" s="11">
        <v>0</v>
      </c>
      <c r="T63" s="12">
        <f>'TC Allocations'!K64</f>
        <v>0</v>
      </c>
      <c r="U63" s="12">
        <f>'TC Allocations'!O64</f>
        <v>0</v>
      </c>
      <c r="V63" s="11">
        <v>0</v>
      </c>
      <c r="W63" s="12">
        <f>'TC Allocations'!H64</f>
        <v>0</v>
      </c>
      <c r="X63" s="12">
        <f>'TC Allocations'!I64</f>
        <v>0</v>
      </c>
      <c r="Y63" s="12">
        <f>'TC Allocations'!J64</f>
        <v>0</v>
      </c>
      <c r="Z63" s="21">
        <f t="shared" si="10"/>
        <v>0</v>
      </c>
      <c r="AA63" s="21"/>
      <c r="AB63" s="21"/>
      <c r="AC63" s="21">
        <v>0</v>
      </c>
      <c r="AD63" s="12">
        <f t="shared" si="7"/>
        <v>0</v>
      </c>
      <c r="AE63" s="8">
        <f t="shared" si="11"/>
        <v>0</v>
      </c>
      <c r="AF63" s="13"/>
      <c r="AG63" s="12">
        <v>0</v>
      </c>
      <c r="AH63" s="12">
        <v>0</v>
      </c>
      <c r="AJ63" s="12">
        <v>0</v>
      </c>
    </row>
    <row r="64" spans="1:36" s="2" customFormat="1" ht="18" customHeight="1" thickBot="1" x14ac:dyDescent="0.4">
      <c r="A64" s="15" t="s">
        <v>68</v>
      </c>
      <c r="B64" s="9"/>
      <c r="C64" s="19">
        <f>SUM(C5:C63)</f>
        <v>2460230806.3354402</v>
      </c>
      <c r="D64" s="32"/>
      <c r="E64" s="16">
        <f>SUM(E5:E63)</f>
        <v>68818575</v>
      </c>
      <c r="F64" s="32"/>
      <c r="G64" s="16">
        <f>SUM(G5:G63)</f>
        <v>2529049381.3354402</v>
      </c>
      <c r="H64" s="9"/>
      <c r="I64" s="16">
        <f>SUM(I5:I63)</f>
        <v>2754386.5900000003</v>
      </c>
      <c r="J64" s="16">
        <f>SUM(J5:J63)</f>
        <v>10907514</v>
      </c>
      <c r="K64" s="16">
        <f>SUM(K5:K63)</f>
        <v>25300000.000000004</v>
      </c>
      <c r="L64" s="16">
        <f t="shared" ref="L64:M64" si="12">SUM(L5:L63)</f>
        <v>-43592693.698191606</v>
      </c>
      <c r="M64" s="16">
        <f t="shared" si="12"/>
        <v>-64168150.658244088</v>
      </c>
      <c r="N64" s="16">
        <f>SUM(N5:N63)</f>
        <v>-68798943.766435727</v>
      </c>
      <c r="O64" s="9"/>
      <c r="P64" s="17">
        <f t="shared" ref="P64:AD64" si="13">SUM(P5:P63)</f>
        <v>2460250437.569005</v>
      </c>
      <c r="Q64" s="17">
        <f t="shared" si="13"/>
        <v>0</v>
      </c>
      <c r="R64" s="17">
        <f t="shared" si="13"/>
        <v>-2059978.1302570314</v>
      </c>
      <c r="S64" s="17">
        <f t="shared" si="13"/>
        <v>412996.56999999995</v>
      </c>
      <c r="T64" s="17">
        <f t="shared" si="13"/>
        <v>19716955.211105544</v>
      </c>
      <c r="U64" s="17">
        <f t="shared" si="13"/>
        <v>9223000.0200000014</v>
      </c>
      <c r="V64" s="17">
        <f t="shared" si="13"/>
        <v>43230570.590000018</v>
      </c>
      <c r="W64" s="17">
        <f t="shared" si="13"/>
        <v>-3314045.6596915293</v>
      </c>
      <c r="X64" s="17">
        <f t="shared" si="13"/>
        <v>3314045.6596915331</v>
      </c>
      <c r="Y64" s="17">
        <f t="shared" si="13"/>
        <v>40000000.000000007</v>
      </c>
      <c r="Z64" s="17">
        <f>SUM(Z5:Z63)</f>
        <v>2570773981.8298531</v>
      </c>
      <c r="AA64" s="18">
        <f>SUM(AA5:AA63)</f>
        <v>1988000</v>
      </c>
      <c r="AB64" s="18">
        <f>SUM(AB5:AB63)</f>
        <v>-38212.14027234877</v>
      </c>
      <c r="AC64" s="23">
        <f>SUM(AC5:AC63)</f>
        <v>0.99999999999999978</v>
      </c>
      <c r="AD64" s="18">
        <f t="shared" si="13"/>
        <v>38212.14027234877</v>
      </c>
      <c r="AE64" s="18">
        <f>SUM(AE5:AE63)</f>
        <v>2570773981.8298521</v>
      </c>
      <c r="AF64" s="13"/>
      <c r="AG64" s="18">
        <f>SUM(AG5:AG63)</f>
        <v>2991459680.4826279</v>
      </c>
      <c r="AH64" s="43">
        <f>AE64/AG64</f>
        <v>0.85937109518891985</v>
      </c>
      <c r="AJ64" s="18">
        <f>SUM(AJ5:AJ63)</f>
        <v>4916257</v>
      </c>
    </row>
    <row r="65" spans="1:37" x14ac:dyDescent="0.35">
      <c r="C65" s="14"/>
      <c r="T65" s="14"/>
      <c r="AD65" s="30"/>
      <c r="AE65" s="31"/>
      <c r="AG65" s="14"/>
    </row>
    <row r="66" spans="1:37" x14ac:dyDescent="0.35">
      <c r="C66" s="14"/>
      <c r="I66" s="47"/>
      <c r="J66" s="49"/>
      <c r="K66" s="47"/>
      <c r="L66" s="49"/>
      <c r="M66" s="56"/>
      <c r="N66" s="49"/>
      <c r="O66" s="49"/>
      <c r="P66" s="49"/>
      <c r="Q66" s="49"/>
      <c r="R66" s="56"/>
      <c r="S66" s="47"/>
      <c r="T66" s="57"/>
      <c r="U66" s="47"/>
      <c r="V66" s="50"/>
      <c r="W66" s="50"/>
      <c r="X66" s="50"/>
      <c r="Y66" s="51"/>
      <c r="Z66" s="49"/>
      <c r="AA66" s="49"/>
      <c r="AB66" s="49"/>
      <c r="AC66" s="53"/>
      <c r="AD66" s="54"/>
      <c r="AE66" s="55"/>
      <c r="AF66" s="49"/>
      <c r="AG66" s="51"/>
      <c r="AH66" s="49"/>
      <c r="AI66" s="49"/>
      <c r="AJ66" s="51"/>
      <c r="AK66" s="49"/>
    </row>
    <row r="67" spans="1:37" x14ac:dyDescent="0.35">
      <c r="A67" s="2"/>
      <c r="I67" s="41"/>
      <c r="J67" s="41"/>
      <c r="K67" s="41"/>
      <c r="M67" s="14"/>
      <c r="R67" s="14"/>
      <c r="S67" s="41"/>
      <c r="T67" s="41"/>
      <c r="U67" s="42"/>
      <c r="V67" s="42"/>
      <c r="W67" s="42"/>
      <c r="X67" s="42"/>
      <c r="AG67" s="14"/>
    </row>
    <row r="68" spans="1:37" x14ac:dyDescent="0.35">
      <c r="A68" s="2"/>
    </row>
    <row r="69" spans="1:37" x14ac:dyDescent="0.35">
      <c r="A69" s="2"/>
    </row>
    <row r="70" spans="1:37" x14ac:dyDescent="0.35">
      <c r="A70" s="2"/>
    </row>
  </sheetData>
  <mergeCells count="17">
    <mergeCell ref="AJ2:AJ3"/>
    <mergeCell ref="L1:N2"/>
    <mergeCell ref="P1:Z1"/>
    <mergeCell ref="AA1:AE1"/>
    <mergeCell ref="AG1:AH1"/>
    <mergeCell ref="P2:P3"/>
    <mergeCell ref="Z2:Z3"/>
    <mergeCell ref="AA2:AD2"/>
    <mergeCell ref="AE2:AE3"/>
    <mergeCell ref="AG2:AG3"/>
    <mergeCell ref="AH2:AH3"/>
    <mergeCell ref="W2:X2"/>
    <mergeCell ref="I1:K2"/>
    <mergeCell ref="A1:A4"/>
    <mergeCell ref="C1:C3"/>
    <mergeCell ref="E1:E3"/>
    <mergeCell ref="G1:G3"/>
  </mergeCells>
  <pageMargins left="0.3" right="0.3" top="0.65" bottom="0.5" header="0.35" footer="0.35"/>
  <pageSetup scale="48" fitToWidth="0" orientation="landscape" r:id="rId1"/>
  <headerFooter>
    <oddHeader xml:space="preserve">&amp;L&amp;"-,Bold"&amp;18FY 2025-26 Workload Formula Allocations with Updated FY 2025-26 Workload Formula Need&amp;R&amp;"-,Bold"&amp;18Attachment D
</oddHeader>
    <oddFooter>&amp;L&amp;"-,Italic"&amp;12 &amp;X1&amp;X Revenue does not reflect an allocation of funding to the trial courts, but is used in the calculation of the Workload Formula allocation.</oddFooter>
  </headerFooter>
  <colBreaks count="1" manualBreakCount="1">
    <brk id="1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lannerLink xmlns="333a5d52-b956-467d-b85f-dd40b49e21b1">
      <Url xsi:nil="true"/>
      <Description xsi:nil="true"/>
    </PlannerLink>
    <Court xmlns="333a5d52-b956-467d-b85f-dd40b49e21b1" xsi:nil="true"/>
    <Link xmlns="333a5d52-b956-467d-b85f-dd40b49e21b1">
      <Url xsi:nil="true"/>
      <Description xsi:nil="true"/>
    </Link>
    <_x0037_AFile xmlns="333a5d52-b956-467d-b85f-dd40b49e21b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8FD8300DC37D47B8430E3AA1B8E692" ma:contentTypeVersion="13" ma:contentTypeDescription="Create a new document." ma:contentTypeScope="" ma:versionID="178564b790fecd8beb310bef3b120df8">
  <xsd:schema xmlns:xsd="http://www.w3.org/2001/XMLSchema" xmlns:xs="http://www.w3.org/2001/XMLSchema" xmlns:p="http://schemas.microsoft.com/office/2006/metadata/properties" xmlns:ns2="333a5d52-b956-467d-b85f-dd40b49e21b1" xmlns:ns3="414d6244-1c89-464f-8b51-cc4a1c1a2751" targetNamespace="http://schemas.microsoft.com/office/2006/metadata/properties" ma:root="true" ma:fieldsID="ef39cf34ce43716b325872acbacf66c5" ns2:_="" ns3:_="">
    <xsd:import namespace="333a5d52-b956-467d-b85f-dd40b49e21b1"/>
    <xsd:import namespace="414d6244-1c89-464f-8b51-cc4a1c1a27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PlannerLink" minOccurs="0"/>
                <xsd:element ref="ns2:Link" minOccurs="0"/>
                <xsd:element ref="ns2:Court" minOccurs="0"/>
                <xsd:element ref="ns2:_x0037_AFil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a5d52-b956-467d-b85f-dd40b49e21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PlannerLink" ma:index="13" nillable="true" ma:displayName="Planner Link" ma:format="Hyperlink" ma:internalName="Plann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14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urt" ma:index="15" nillable="true" ma:displayName="Court" ma:format="Dropdown" ma:internalName="Court">
      <xsd:simpleType>
        <xsd:restriction base="dms:Text">
          <xsd:maxLength value="255"/>
        </xsd:restriction>
      </xsd:simpleType>
    </xsd:element>
    <xsd:element name="_x0037_AFile" ma:index="16" nillable="true" ma:displayName="7AFile" ma:list="{333a5d52-b956-467d-b85f-dd40b49e21b1}" ma:internalName="_x0037_AFile" ma:showField="Modified">
      <xsd:simpleType>
        <xsd:restriction base="dms:Lookup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d6244-1c89-464f-8b51-cc4a1c1a27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793795-4759-45CF-9993-76A09F11BB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67F3D2-0A05-48F5-BAF2-2D5AB303F1B0}">
  <ds:schemaRefs>
    <ds:schemaRef ds:uri="http://purl.org/dc/elements/1.1/"/>
    <ds:schemaRef ds:uri="http://purl.org/dc/terms/"/>
    <ds:schemaRef ds:uri="414d6244-1c89-464f-8b51-cc4a1c1a2751"/>
    <ds:schemaRef ds:uri="http://schemas.microsoft.com/office/2006/metadata/properties"/>
    <ds:schemaRef ds:uri="http://schemas.microsoft.com/office/infopath/2007/PartnerControls"/>
    <ds:schemaRef ds:uri="333a5d52-b956-467d-b85f-dd40b49e21b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2BEF11-2C01-44A8-ACFB-7D7FD3C1CE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a5d52-b956-467d-b85f-dd40b49e21b1"/>
    <ds:schemaRef ds:uri="414d6244-1c89-464f-8b51-cc4a1c1a27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TC Allocations</vt:lpstr>
      <vt:lpstr>WF Allocation</vt:lpstr>
      <vt:lpstr>'TC Allocations'!Print_Area</vt:lpstr>
      <vt:lpstr>'WF Allocation'!Print_Area</vt:lpstr>
      <vt:lpstr>'TC Allocations'!Print_Titles</vt:lpstr>
      <vt:lpstr>'WF Allocation'!Print_Titles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Blihovde, Suzanne</dc:creator>
  <cp:lastModifiedBy>Tuk, Oksana</cp:lastModifiedBy>
  <cp:lastPrinted>2025-05-15T17:27:50Z</cp:lastPrinted>
  <dcterms:created xsi:type="dcterms:W3CDTF">2018-01-10T20:03:03Z</dcterms:created>
  <dcterms:modified xsi:type="dcterms:W3CDTF">2025-07-17T20:18:16Z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0x010100118FD8300DC37D47B8430E3AA1B8E692</vt:lpwstr>
  </property>
</Properties>
</file>