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c\aocdata\divisions\Budget Services\23-24 Budget Services\Workload Formula\Final\"/>
    </mc:Choice>
  </mc:AlternateContent>
  <xr:revisionPtr revIDLastSave="0" documentId="13_ncr:1_{06B3DCC0-7D9C-4CFA-BC85-6DA84CE174C7}" xr6:coauthVersionLast="47" xr6:coauthVersionMax="47" xr10:uidLastSave="{00000000-0000-0000-0000-000000000000}"/>
  <bookViews>
    <workbookView xWindow="-28920" yWindow="-1995" windowWidth="29040" windowHeight="17640" tabRatio="709" xr2:uid="{00000000-000D-0000-FFFF-FFFF00000000}"/>
  </bookViews>
  <sheets>
    <sheet name="TC Allocations" sheetId="16" r:id="rId1"/>
    <sheet name="WF Allocation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Qtr1">#REF!</definedName>
    <definedName name="__Qtr2">#REF!</definedName>
    <definedName name="__Qtr3">#REF!</definedName>
    <definedName name="__Qtr4">#REF!</definedName>
    <definedName name="_Qtr1">#REF!</definedName>
    <definedName name="_Qtr2">#REF!</definedName>
    <definedName name="_Qtr3">#REF!</definedName>
    <definedName name="_Qtr4">#REF!</definedName>
    <definedName name="a">#REF!</definedName>
    <definedName name="ACCOUNTEDPERIODTYPE1">#REF!</definedName>
    <definedName name="ACCOUNTSEGMENT1">#REF!</definedName>
    <definedName name="APPSUSERNAME1">#REF!</definedName>
    <definedName name="base_fee_adjustment">#REF!</definedName>
    <definedName name="BUDGETCURRENCYCODE1">#REF!</definedName>
    <definedName name="BUDGETDECIMALPLACES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ccid">[1]Instructions!#REF!</definedName>
    <definedName name="CHARTOFACCOUNTSID1">#REF!</definedName>
    <definedName name="Code">'[2]Combo Box'!$D$2:$D$21</definedName>
    <definedName name="CONNECTSTRING1">#REF!</definedName>
    <definedName name="Copy_Area">#REF!</definedName>
    <definedName name="Court">'[2]Combo Box'!$B$2:$B$60</definedName>
    <definedName name="CourtList">[3]Code!$B$1:$B$59</definedName>
    <definedName name="CREATEGRAPH1">#REF!</definedName>
    <definedName name="Data">#REF!</definedName>
    <definedName name="DBNAME1">#REF!</definedName>
    <definedName name="DBUSERNAME1">#REF!</definedName>
    <definedName name="DELETELOGICTYPE1">#REF!</definedName>
    <definedName name="ENDPERIODNAME1">#REF!</definedName>
    <definedName name="ENDPERIODNUM1">#REF!</definedName>
    <definedName name="ENDPERIODYEAR1">#REF!</definedName>
    <definedName name="exp">[4]expenditure!$A$5:$G$62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scalYear">'[2]Combo Box'!$C$2:$C$9</definedName>
    <definedName name="FNDNAM1">#REF!</definedName>
    <definedName name="FNDUSERID1">#REF!</definedName>
    <definedName name="fte">#REF!</definedName>
    <definedName name="FUND">'[2]Combo Box'!$A$2:$A$5</definedName>
    <definedName name="GWYUID1">#REF!</definedName>
    <definedName name="huntington">#REF!</definedName>
    <definedName name="Jeff___TC145B11">#REF!</definedName>
    <definedName name="Jeff___TC145B11_QueryA">#REF!</definedName>
    <definedName name="Jeff_121511a">#REF!</definedName>
    <definedName name="method2">#REF!</definedName>
    <definedName name="NOOFFFSEGMENTS1">#REF!</definedName>
    <definedName name="NOOFPERIODS1">#REF!</definedName>
    <definedName name="oee">[4]OEE!$B$4:$C$7</definedName>
    <definedName name="oee_all">[4]OEE!$B$45:$C$48</definedName>
    <definedName name="oee_noneed">[4]OEE!$B$12:$C$15</definedName>
    <definedName name="PERIODSETNAME1">#REF!</definedName>
    <definedName name="PERIODYEAR1">#REF!</definedName>
    <definedName name="_xlnm.Print_Area" localSheetId="0">'TC Allocations'!$A$1:$AO$69</definedName>
    <definedName name="_xlnm.Print_Area" localSheetId="1">'WF Allocation'!$A$1:$AJ$64</definedName>
    <definedName name="Print_Area_MI">#REF!</definedName>
    <definedName name="_xlnm.Print_Titles" localSheetId="0">'TC Allocations'!$A:$A</definedName>
    <definedName name="_xlnm.Print_Titles" localSheetId="1">'WF Allocation'!$A:$B</definedName>
    <definedName name="q">'[5]TC145 Template 20140101'!#REF!</definedName>
    <definedName name="QtrAll">#REF!</definedName>
    <definedName name="READONLYBACKCOLOUR1">#REF!</definedName>
    <definedName name="READWRITEBACKCOLOUR1">#REF!</definedName>
    <definedName name="Recover">[6]Macro1!$A$76</definedName>
    <definedName name="ReductionType">'[7]Combo Box'!$A$2:$A$5</definedName>
    <definedName name="REQUIREBUDGETJOURNALSFLAG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TOFBOOKSID1">#REF!</definedName>
    <definedName name="SETOFBOOKSNAME1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uperiorCourt">'[8]TC-145 Template'!$W$1</definedName>
    <definedName name="TableName">"Dummy"</definedName>
    <definedName name="UPDATELOGICTYPE1">#REF!</definedName>
    <definedName name="xxx">[9]Code!$F$1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17" l="1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5" i="17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Y5" i="17"/>
  <c r="X5" i="17"/>
  <c r="H65" i="16"/>
  <c r="AC6" i="17"/>
  <c r="AC50" i="17"/>
  <c r="X64" i="17" l="1"/>
  <c r="AM6" i="16" l="1"/>
  <c r="P7" i="16"/>
  <c r="J6" i="16"/>
  <c r="E6" i="16"/>
  <c r="R6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E7" i="16" l="1"/>
  <c r="C6" i="17" s="1"/>
  <c r="E8" i="16"/>
  <c r="C7" i="17" s="1"/>
  <c r="E9" i="16"/>
  <c r="E10" i="16"/>
  <c r="C9" i="17" s="1"/>
  <c r="E11" i="16"/>
  <c r="C10" i="17" s="1"/>
  <c r="E12" i="16"/>
  <c r="C11" i="17" s="1"/>
  <c r="E13" i="16"/>
  <c r="C12" i="17" s="1"/>
  <c r="E14" i="16"/>
  <c r="C13" i="17" s="1"/>
  <c r="E15" i="16"/>
  <c r="C14" i="17" s="1"/>
  <c r="E16" i="16"/>
  <c r="C15" i="17" s="1"/>
  <c r="E17" i="16"/>
  <c r="C16" i="17" s="1"/>
  <c r="E18" i="16"/>
  <c r="C17" i="17" s="1"/>
  <c r="E19" i="16"/>
  <c r="C18" i="17" s="1"/>
  <c r="E20" i="16"/>
  <c r="C19" i="17" s="1"/>
  <c r="E21" i="16"/>
  <c r="C20" i="17" s="1"/>
  <c r="E22" i="16"/>
  <c r="C21" i="17" s="1"/>
  <c r="E23" i="16"/>
  <c r="C22" i="17" s="1"/>
  <c r="E24" i="16"/>
  <c r="C23" i="17" s="1"/>
  <c r="E25" i="16"/>
  <c r="C24" i="17" s="1"/>
  <c r="E26" i="16"/>
  <c r="C25" i="17" s="1"/>
  <c r="E27" i="16"/>
  <c r="C26" i="17" s="1"/>
  <c r="E28" i="16"/>
  <c r="C27" i="17" s="1"/>
  <c r="E29" i="16"/>
  <c r="C28" i="17" s="1"/>
  <c r="E30" i="16"/>
  <c r="C29" i="17" s="1"/>
  <c r="E31" i="16"/>
  <c r="C30" i="17" s="1"/>
  <c r="E32" i="16"/>
  <c r="C31" i="17" s="1"/>
  <c r="E33" i="16"/>
  <c r="C32" i="17" s="1"/>
  <c r="E34" i="16"/>
  <c r="C33" i="17" s="1"/>
  <c r="E35" i="16"/>
  <c r="C34" i="17" s="1"/>
  <c r="E36" i="16"/>
  <c r="C35" i="17" s="1"/>
  <c r="E37" i="16"/>
  <c r="C36" i="17" s="1"/>
  <c r="E38" i="16"/>
  <c r="C37" i="17" s="1"/>
  <c r="E39" i="16"/>
  <c r="C38" i="17" s="1"/>
  <c r="E40" i="16"/>
  <c r="C39" i="17" s="1"/>
  <c r="E41" i="16"/>
  <c r="C40" i="17" s="1"/>
  <c r="E42" i="16"/>
  <c r="C41" i="17" s="1"/>
  <c r="E43" i="16"/>
  <c r="C42" i="17" s="1"/>
  <c r="E44" i="16"/>
  <c r="C43" i="17" s="1"/>
  <c r="E45" i="16"/>
  <c r="C44" i="17" s="1"/>
  <c r="E46" i="16"/>
  <c r="C45" i="17" s="1"/>
  <c r="E47" i="16"/>
  <c r="C46" i="17" s="1"/>
  <c r="E48" i="16"/>
  <c r="C47" i="17" s="1"/>
  <c r="E49" i="16"/>
  <c r="C48" i="17" s="1"/>
  <c r="E50" i="16"/>
  <c r="C49" i="17" s="1"/>
  <c r="E51" i="16"/>
  <c r="C50" i="17" s="1"/>
  <c r="E52" i="16"/>
  <c r="C51" i="17" s="1"/>
  <c r="E53" i="16"/>
  <c r="C52" i="17" s="1"/>
  <c r="E54" i="16"/>
  <c r="C53" i="17" s="1"/>
  <c r="E55" i="16"/>
  <c r="C54" i="17" s="1"/>
  <c r="E56" i="16"/>
  <c r="C55" i="17" s="1"/>
  <c r="E57" i="16"/>
  <c r="C56" i="17" s="1"/>
  <c r="E58" i="16"/>
  <c r="C57" i="17" s="1"/>
  <c r="E59" i="16"/>
  <c r="C58" i="17" s="1"/>
  <c r="E60" i="16"/>
  <c r="C59" i="17" s="1"/>
  <c r="E61" i="16"/>
  <c r="C60" i="17" s="1"/>
  <c r="E62" i="16"/>
  <c r="C61" i="17" s="1"/>
  <c r="E63" i="16"/>
  <c r="C62" i="17" s="1"/>
  <c r="E64" i="16"/>
  <c r="C63" i="17" s="1"/>
  <c r="C5" i="17"/>
  <c r="D65" i="16"/>
  <c r="C8" i="17" l="1"/>
  <c r="E65" i="16"/>
  <c r="AC65" i="16" l="1"/>
  <c r="AC68" i="16" s="1"/>
  <c r="R27" i="17" l="1"/>
  <c r="AJ64" i="17" l="1"/>
  <c r="P6" i="16" l="1"/>
  <c r="J7" i="16" l="1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G65" i="16" l="1"/>
  <c r="S7" i="16" l="1"/>
  <c r="AM7" i="16"/>
  <c r="P8" i="16"/>
  <c r="AM8" i="16"/>
  <c r="F68" i="16" l="1"/>
  <c r="N65" i="16"/>
  <c r="N68" i="16" s="1"/>
  <c r="S51" i="16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5" i="17"/>
  <c r="F63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5" i="17"/>
  <c r="M65" i="16"/>
  <c r="M68" i="16" s="1"/>
  <c r="AJ65" i="16"/>
  <c r="AJ68" i="16" s="1"/>
  <c r="AK65" i="16"/>
  <c r="AK68" i="16" s="1"/>
  <c r="AB65" i="16"/>
  <c r="AB68" i="16" s="1"/>
  <c r="AG64" i="17"/>
  <c r="R63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5" i="17"/>
  <c r="G68" i="16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5" i="17"/>
  <c r="E6" i="17"/>
  <c r="E7" i="17"/>
  <c r="E8" i="17"/>
  <c r="E9" i="17"/>
  <c r="H9" i="17" s="1"/>
  <c r="E10" i="17"/>
  <c r="E11" i="17"/>
  <c r="E12" i="17"/>
  <c r="E13" i="17"/>
  <c r="E14" i="17"/>
  <c r="E15" i="17"/>
  <c r="E16" i="17"/>
  <c r="E17" i="17"/>
  <c r="H17" i="17" s="1"/>
  <c r="E18" i="17"/>
  <c r="E19" i="17"/>
  <c r="E20" i="17"/>
  <c r="E21" i="17"/>
  <c r="E22" i="17"/>
  <c r="E23" i="17"/>
  <c r="E24" i="17"/>
  <c r="E25" i="17"/>
  <c r="H25" i="17" s="1"/>
  <c r="E26" i="17"/>
  <c r="E27" i="17"/>
  <c r="E28" i="17"/>
  <c r="E29" i="17"/>
  <c r="E30" i="17"/>
  <c r="E31" i="17"/>
  <c r="E32" i="17"/>
  <c r="E33" i="17"/>
  <c r="H33" i="17" s="1"/>
  <c r="E34" i="17"/>
  <c r="E35" i="17"/>
  <c r="E36" i="17"/>
  <c r="E37" i="17"/>
  <c r="E38" i="17"/>
  <c r="E39" i="17"/>
  <c r="E40" i="17"/>
  <c r="E41" i="17"/>
  <c r="H41" i="17" s="1"/>
  <c r="E42" i="17"/>
  <c r="E43" i="17"/>
  <c r="E44" i="17"/>
  <c r="E45" i="17"/>
  <c r="E46" i="17"/>
  <c r="E47" i="17"/>
  <c r="E48" i="17"/>
  <c r="E49" i="17"/>
  <c r="H49" i="17" s="1"/>
  <c r="E50" i="17"/>
  <c r="E51" i="17"/>
  <c r="E52" i="17"/>
  <c r="E53" i="17"/>
  <c r="E54" i="17"/>
  <c r="E55" i="17"/>
  <c r="E56" i="17"/>
  <c r="E57" i="17"/>
  <c r="H57" i="17" s="1"/>
  <c r="E58" i="17"/>
  <c r="E59" i="17"/>
  <c r="E60" i="17"/>
  <c r="E61" i="17"/>
  <c r="E62" i="17"/>
  <c r="E63" i="17"/>
  <c r="E5" i="17"/>
  <c r="W64" i="17"/>
  <c r="T64" i="17"/>
  <c r="S64" i="17"/>
  <c r="N64" i="17"/>
  <c r="M64" i="17"/>
  <c r="J64" i="17"/>
  <c r="AQ65" i="16"/>
  <c r="AL65" i="16"/>
  <c r="AL68" i="16" s="1"/>
  <c r="AI65" i="16"/>
  <c r="AI68" i="16" s="1"/>
  <c r="AH65" i="16"/>
  <c r="AH68" i="16" s="1"/>
  <c r="AD65" i="16"/>
  <c r="AD68" i="16" s="1"/>
  <c r="AA65" i="16"/>
  <c r="AA68" i="16" s="1"/>
  <c r="V65" i="16"/>
  <c r="V68" i="16" s="1"/>
  <c r="U65" i="16"/>
  <c r="U68" i="16" s="1"/>
  <c r="O65" i="16"/>
  <c r="O68" i="16" s="1"/>
  <c r="L65" i="16"/>
  <c r="L68" i="16" s="1"/>
  <c r="I65" i="16"/>
  <c r="I68" i="16" s="1"/>
  <c r="C65" i="16"/>
  <c r="C68" i="16" s="1"/>
  <c r="AM64" i="16"/>
  <c r="P64" i="16"/>
  <c r="AM63" i="16"/>
  <c r="P63" i="16"/>
  <c r="AM62" i="16"/>
  <c r="P62" i="16"/>
  <c r="AM61" i="16"/>
  <c r="P61" i="16"/>
  <c r="AM60" i="16"/>
  <c r="P60" i="16"/>
  <c r="AM59" i="16"/>
  <c r="P59" i="16"/>
  <c r="AM58" i="16"/>
  <c r="P58" i="16"/>
  <c r="AM57" i="16"/>
  <c r="P57" i="16"/>
  <c r="AM56" i="16"/>
  <c r="P56" i="16"/>
  <c r="AM55" i="16"/>
  <c r="P55" i="16"/>
  <c r="AM54" i="16"/>
  <c r="P54" i="16"/>
  <c r="AM53" i="16"/>
  <c r="P53" i="16"/>
  <c r="AM52" i="16"/>
  <c r="P52" i="16"/>
  <c r="AM51" i="16"/>
  <c r="P51" i="16"/>
  <c r="AM50" i="16"/>
  <c r="P50" i="16"/>
  <c r="AM49" i="16"/>
  <c r="P49" i="16"/>
  <c r="AM48" i="16"/>
  <c r="P48" i="16"/>
  <c r="AM47" i="16"/>
  <c r="P47" i="16"/>
  <c r="AM46" i="16"/>
  <c r="P46" i="16"/>
  <c r="AM45" i="16"/>
  <c r="P45" i="16"/>
  <c r="AM44" i="16"/>
  <c r="P44" i="16"/>
  <c r="AM43" i="16"/>
  <c r="P43" i="16"/>
  <c r="AM42" i="16"/>
  <c r="P42" i="16"/>
  <c r="AM41" i="16"/>
  <c r="P41" i="16"/>
  <c r="AM40" i="16"/>
  <c r="P40" i="16"/>
  <c r="AM39" i="16"/>
  <c r="P39" i="16"/>
  <c r="AM38" i="16"/>
  <c r="P38" i="16"/>
  <c r="AM37" i="16"/>
  <c r="P37" i="16"/>
  <c r="AM36" i="16"/>
  <c r="P36" i="16"/>
  <c r="AM35" i="16"/>
  <c r="P35" i="16"/>
  <c r="AM34" i="16"/>
  <c r="P34" i="16"/>
  <c r="AM33" i="16"/>
  <c r="P33" i="16"/>
  <c r="AM32" i="16"/>
  <c r="P32" i="16"/>
  <c r="AM31" i="16"/>
  <c r="P31" i="16"/>
  <c r="AM30" i="16"/>
  <c r="P30" i="16"/>
  <c r="AM29" i="16"/>
  <c r="P29" i="16"/>
  <c r="AM28" i="16"/>
  <c r="P28" i="16"/>
  <c r="AM27" i="16"/>
  <c r="P27" i="16"/>
  <c r="AM26" i="16"/>
  <c r="P26" i="16"/>
  <c r="AM25" i="16"/>
  <c r="P25" i="16"/>
  <c r="AM24" i="16"/>
  <c r="T65" i="16"/>
  <c r="T68" i="16" s="1"/>
  <c r="P24" i="16"/>
  <c r="AM23" i="16"/>
  <c r="P23" i="16"/>
  <c r="AM22" i="16"/>
  <c r="P22" i="16"/>
  <c r="AM21" i="16"/>
  <c r="P21" i="16"/>
  <c r="AM20" i="16"/>
  <c r="P20" i="16"/>
  <c r="AM19" i="16"/>
  <c r="P19" i="16"/>
  <c r="AM18" i="16"/>
  <c r="P18" i="16"/>
  <c r="AM17" i="16"/>
  <c r="P17" i="16"/>
  <c r="AM16" i="16"/>
  <c r="P16" i="16"/>
  <c r="AM15" i="16"/>
  <c r="P15" i="16"/>
  <c r="AM14" i="16"/>
  <c r="P14" i="16"/>
  <c r="AM13" i="16"/>
  <c r="P13" i="16"/>
  <c r="AM12" i="16"/>
  <c r="P12" i="16"/>
  <c r="AM11" i="16"/>
  <c r="P11" i="16"/>
  <c r="AM10" i="16"/>
  <c r="P10" i="16"/>
  <c r="AM9" i="16"/>
  <c r="P9" i="16"/>
  <c r="H56" i="17" l="1"/>
  <c r="H48" i="17"/>
  <c r="H40" i="17"/>
  <c r="H32" i="17"/>
  <c r="H24" i="17"/>
  <c r="H16" i="17"/>
  <c r="H8" i="17"/>
  <c r="H55" i="17"/>
  <c r="H23" i="17"/>
  <c r="O47" i="17"/>
  <c r="H11" i="17"/>
  <c r="O58" i="17"/>
  <c r="O42" i="17"/>
  <c r="O18" i="17"/>
  <c r="O62" i="17"/>
  <c r="O46" i="17"/>
  <c r="O38" i="17"/>
  <c r="O30" i="17"/>
  <c r="O22" i="17"/>
  <c r="O14" i="17"/>
  <c r="O6" i="17"/>
  <c r="O19" i="17"/>
  <c r="O34" i="17"/>
  <c r="O11" i="17"/>
  <c r="H36" i="17"/>
  <c r="O26" i="17"/>
  <c r="H63" i="17"/>
  <c r="O10" i="17"/>
  <c r="H52" i="17"/>
  <c r="H44" i="17"/>
  <c r="H28" i="17"/>
  <c r="H20" i="17"/>
  <c r="H12" i="17"/>
  <c r="H60" i="17"/>
  <c r="O40" i="17"/>
  <c r="H35" i="17"/>
  <c r="O63" i="17"/>
  <c r="O55" i="17"/>
  <c r="O31" i="17"/>
  <c r="O23" i="17"/>
  <c r="O15" i="17"/>
  <c r="O7" i="17"/>
  <c r="O59" i="17"/>
  <c r="H38" i="17"/>
  <c r="H14" i="17"/>
  <c r="H31" i="17"/>
  <c r="H5" i="17"/>
  <c r="O51" i="17"/>
  <c r="O43" i="17"/>
  <c r="O35" i="17"/>
  <c r="O27" i="17"/>
  <c r="P65" i="16"/>
  <c r="P68" i="16" s="1"/>
  <c r="O5" i="17"/>
  <c r="H54" i="17"/>
  <c r="H61" i="17"/>
  <c r="H53" i="17"/>
  <c r="H45" i="17"/>
  <c r="H37" i="17"/>
  <c r="H29" i="17"/>
  <c r="H21" i="17"/>
  <c r="H13" i="17"/>
  <c r="O61" i="17"/>
  <c r="O53" i="17"/>
  <c r="O45" i="17"/>
  <c r="O37" i="17"/>
  <c r="O29" i="17"/>
  <c r="O21" i="17"/>
  <c r="O13" i="17"/>
  <c r="O60" i="17"/>
  <c r="O52" i="17"/>
  <c r="O44" i="17"/>
  <c r="O36" i="17"/>
  <c r="O28" i="17"/>
  <c r="O49" i="17"/>
  <c r="Q49" i="17" s="1"/>
  <c r="O41" i="17"/>
  <c r="Q41" i="17" s="1"/>
  <c r="O17" i="17"/>
  <c r="Q17" i="17" s="1"/>
  <c r="O56" i="17"/>
  <c r="O48" i="17"/>
  <c r="Q48" i="17" s="1"/>
  <c r="Z48" i="17" s="1"/>
  <c r="AM65" i="16"/>
  <c r="AM68" i="16" s="1"/>
  <c r="H58" i="17"/>
  <c r="H50" i="17"/>
  <c r="H42" i="17"/>
  <c r="H62" i="17"/>
  <c r="H46" i="17"/>
  <c r="H30" i="17"/>
  <c r="O32" i="17"/>
  <c r="H26" i="17"/>
  <c r="H10" i="17"/>
  <c r="F64" i="17"/>
  <c r="H47" i="17"/>
  <c r="Q47" i="17" s="1"/>
  <c r="Z47" i="17" s="1"/>
  <c r="H39" i="17"/>
  <c r="H15" i="17"/>
  <c r="H7" i="17"/>
  <c r="H43" i="17"/>
  <c r="H6" i="17"/>
  <c r="U64" i="17"/>
  <c r="H59" i="17"/>
  <c r="H51" i="17"/>
  <c r="H27" i="17"/>
  <c r="H19" i="17"/>
  <c r="V64" i="17"/>
  <c r="Y64" i="17"/>
  <c r="O25" i="17"/>
  <c r="Q25" i="17" s="1"/>
  <c r="E64" i="17"/>
  <c r="O57" i="17"/>
  <c r="Q57" i="17" s="1"/>
  <c r="K64" i="17"/>
  <c r="O50" i="17"/>
  <c r="O9" i="17"/>
  <c r="Q9" i="17" s="1"/>
  <c r="H18" i="17"/>
  <c r="O24" i="17"/>
  <c r="O16" i="17"/>
  <c r="O8" i="17"/>
  <c r="R64" i="17"/>
  <c r="H34" i="17"/>
  <c r="O39" i="17"/>
  <c r="H22" i="17"/>
  <c r="O54" i="17"/>
  <c r="O33" i="17"/>
  <c r="Q33" i="17" s="1"/>
  <c r="O20" i="17"/>
  <c r="O12" i="17"/>
  <c r="C64" i="17"/>
  <c r="L64" i="17"/>
  <c r="Q40" i="17" l="1"/>
  <c r="Q16" i="17"/>
  <c r="Z16" i="17" s="1"/>
  <c r="Q6" i="17"/>
  <c r="Q24" i="17"/>
  <c r="Q32" i="17"/>
  <c r="Q42" i="17"/>
  <c r="Q58" i="17"/>
  <c r="Z58" i="17" s="1"/>
  <c r="Q23" i="17"/>
  <c r="Z23" i="17" s="1"/>
  <c r="Q56" i="17"/>
  <c r="Z56" i="17" s="1"/>
  <c r="Q11" i="17"/>
  <c r="Q55" i="17"/>
  <c r="Z55" i="17" s="1"/>
  <c r="Q54" i="17"/>
  <c r="Z54" i="17" s="1"/>
  <c r="Q18" i="17"/>
  <c r="Z18" i="17" s="1"/>
  <c r="Q19" i="17"/>
  <c r="Z19" i="17" s="1"/>
  <c r="Q20" i="17"/>
  <c r="Z20" i="17" s="1"/>
  <c r="Q46" i="17"/>
  <c r="Z46" i="17" s="1"/>
  <c r="Q62" i="17"/>
  <c r="Z62" i="17" s="1"/>
  <c r="Q14" i="17"/>
  <c r="Z14" i="17" s="1"/>
  <c r="Q30" i="17"/>
  <c r="Z30" i="17" s="1"/>
  <c r="Q22" i="17"/>
  <c r="Z22" i="17" s="1"/>
  <c r="Q38" i="17"/>
  <c r="Z38" i="17" s="1"/>
  <c r="Q34" i="17"/>
  <c r="Z34" i="17" s="1"/>
  <c r="Q63" i="17"/>
  <c r="Z63" i="17" s="1"/>
  <c r="Q26" i="17"/>
  <c r="Z26" i="17" s="1"/>
  <c r="Q36" i="17"/>
  <c r="Z36" i="17" s="1"/>
  <c r="Q44" i="17"/>
  <c r="Z44" i="17" s="1"/>
  <c r="Q5" i="17"/>
  <c r="Z5" i="17" s="1"/>
  <c r="Q31" i="17"/>
  <c r="Z31" i="17" s="1"/>
  <c r="Q10" i="17"/>
  <c r="Z10" i="17" s="1"/>
  <c r="Q52" i="17"/>
  <c r="Z52" i="17" s="1"/>
  <c r="Q29" i="17"/>
  <c r="Z29" i="17" s="1"/>
  <c r="Q28" i="17"/>
  <c r="Z28" i="17" s="1"/>
  <c r="Q12" i="17"/>
  <c r="Z12" i="17" s="1"/>
  <c r="Q27" i="17"/>
  <c r="Z27" i="17" s="1"/>
  <c r="Q59" i="17"/>
  <c r="Z59" i="17" s="1"/>
  <c r="Q60" i="17"/>
  <c r="Z60" i="17" s="1"/>
  <c r="Q51" i="17"/>
  <c r="Z51" i="17" s="1"/>
  <c r="Q15" i="17"/>
  <c r="Z15" i="17" s="1"/>
  <c r="Q43" i="17"/>
  <c r="Q45" i="17"/>
  <c r="Z45" i="17" s="1"/>
  <c r="Q53" i="17"/>
  <c r="Z53" i="17" s="1"/>
  <c r="Q35" i="17"/>
  <c r="Q61" i="17"/>
  <c r="Q7" i="17"/>
  <c r="Z7" i="17" s="1"/>
  <c r="Q37" i="17"/>
  <c r="Z37" i="17" s="1"/>
  <c r="Z49" i="17"/>
  <c r="Z9" i="17"/>
  <c r="Z25" i="17"/>
  <c r="Q21" i="17"/>
  <c r="Z41" i="17"/>
  <c r="Z57" i="17"/>
  <c r="Z11" i="17"/>
  <c r="Z40" i="17"/>
  <c r="Z42" i="17"/>
  <c r="Z6" i="17"/>
  <c r="AB6" i="17" s="1"/>
  <c r="Z32" i="17"/>
  <c r="Z24" i="17"/>
  <c r="Z33" i="17"/>
  <c r="Z17" i="17"/>
  <c r="Q13" i="17"/>
  <c r="Q39" i="17"/>
  <c r="Q50" i="17"/>
  <c r="J65" i="16"/>
  <c r="J68" i="16" s="1"/>
  <c r="H64" i="17"/>
  <c r="O64" i="17"/>
  <c r="Q8" i="17"/>
  <c r="R7" i="16" l="1"/>
  <c r="W7" i="16" s="1"/>
  <c r="Y7" i="16" s="1"/>
  <c r="AF7" i="16" s="1"/>
  <c r="AA64" i="17"/>
  <c r="Z43" i="17"/>
  <c r="Z61" i="17"/>
  <c r="Z35" i="17"/>
  <c r="Z21" i="17"/>
  <c r="Q64" i="17"/>
  <c r="Z8" i="17"/>
  <c r="Z13" i="17"/>
  <c r="Z50" i="17"/>
  <c r="AB50" i="17" s="1"/>
  <c r="AD63" i="17" s="1"/>
  <c r="AE63" i="17" s="1"/>
  <c r="Z39" i="17"/>
  <c r="AE6" i="17"/>
  <c r="AH6" i="17" s="1"/>
  <c r="R51" i="16" l="1"/>
  <c r="W51" i="16" s="1"/>
  <c r="Y51" i="16" s="1"/>
  <c r="AF51" i="16" s="1"/>
  <c r="AO51" i="16" s="1"/>
  <c r="AO7" i="16"/>
  <c r="Z64" i="17"/>
  <c r="AC61" i="17" s="1"/>
  <c r="AD61" i="17" s="1"/>
  <c r="AB64" i="17"/>
  <c r="AE50" i="17"/>
  <c r="AH50" i="17" s="1"/>
  <c r="AC43" i="17" l="1"/>
  <c r="AD43" i="17" s="1"/>
  <c r="S44" i="16" s="1"/>
  <c r="W44" i="16" s="1"/>
  <c r="Y44" i="16" s="1"/>
  <c r="R65" i="16"/>
  <c r="R68" i="16" s="1"/>
  <c r="AC35" i="17"/>
  <c r="AD35" i="17" s="1"/>
  <c r="AE35" i="17" s="1"/>
  <c r="AH35" i="17" s="1"/>
  <c r="AC48" i="17"/>
  <c r="AD48" i="17" s="1"/>
  <c r="AC47" i="17"/>
  <c r="AD47" i="17" s="1"/>
  <c r="S48" i="16" s="1"/>
  <c r="W48" i="16" s="1"/>
  <c r="Y48" i="16" s="1"/>
  <c r="AC42" i="17"/>
  <c r="AD42" i="17" s="1"/>
  <c r="S43" i="16" s="1"/>
  <c r="W43" i="16" s="1"/>
  <c r="Y43" i="16" s="1"/>
  <c r="AC10" i="17"/>
  <c r="AD10" i="17" s="1"/>
  <c r="AE10" i="17" s="1"/>
  <c r="AH10" i="17" s="1"/>
  <c r="AC17" i="17"/>
  <c r="AD17" i="17" s="1"/>
  <c r="AC12" i="17"/>
  <c r="AD12" i="17" s="1"/>
  <c r="S13" i="16" s="1"/>
  <c r="W13" i="16" s="1"/>
  <c r="Y13" i="16" s="1"/>
  <c r="AC23" i="17"/>
  <c r="AD23" i="17" s="1"/>
  <c r="S24" i="16" s="1"/>
  <c r="W24" i="16" s="1"/>
  <c r="Y24" i="16" s="1"/>
  <c r="AC20" i="17"/>
  <c r="AD20" i="17" s="1"/>
  <c r="AE20" i="17" s="1"/>
  <c r="AH20" i="17" s="1"/>
  <c r="AC27" i="17"/>
  <c r="AD27" i="17" s="1"/>
  <c r="S28" i="16" s="1"/>
  <c r="W28" i="16" s="1"/>
  <c r="Y28" i="16" s="1"/>
  <c r="AC62" i="17"/>
  <c r="AD62" i="17" s="1"/>
  <c r="AC49" i="17"/>
  <c r="AD49" i="17" s="1"/>
  <c r="AE49" i="17" s="1"/>
  <c r="AH49" i="17" s="1"/>
  <c r="AC38" i="17"/>
  <c r="AD38" i="17" s="1"/>
  <c r="AE38" i="17" s="1"/>
  <c r="AH38" i="17" s="1"/>
  <c r="AC57" i="17"/>
  <c r="AD57" i="17" s="1"/>
  <c r="AE57" i="17" s="1"/>
  <c r="AH57" i="17" s="1"/>
  <c r="AC41" i="17"/>
  <c r="AD41" i="17" s="1"/>
  <c r="AE41" i="17" s="1"/>
  <c r="AC36" i="17"/>
  <c r="AD36" i="17" s="1"/>
  <c r="AE36" i="17" s="1"/>
  <c r="AH36" i="17" s="1"/>
  <c r="AC40" i="17"/>
  <c r="AD40" i="17" s="1"/>
  <c r="S41" i="16" s="1"/>
  <c r="W41" i="16" s="1"/>
  <c r="Y41" i="16" s="1"/>
  <c r="AC58" i="17"/>
  <c r="AD58" i="17" s="1"/>
  <c r="AC59" i="17"/>
  <c r="AD59" i="17" s="1"/>
  <c r="S60" i="16" s="1"/>
  <c r="W60" i="16" s="1"/>
  <c r="Y60" i="16" s="1"/>
  <c r="AF60" i="16" s="1"/>
  <c r="AC32" i="17"/>
  <c r="AD32" i="17" s="1"/>
  <c r="AC15" i="17"/>
  <c r="AD15" i="17" s="1"/>
  <c r="S16" i="16" s="1"/>
  <c r="W16" i="16" s="1"/>
  <c r="Y16" i="16" s="1"/>
  <c r="AC18" i="17"/>
  <c r="AD18" i="17" s="1"/>
  <c r="AC52" i="17"/>
  <c r="AD52" i="17" s="1"/>
  <c r="S53" i="16" s="1"/>
  <c r="W53" i="16" s="1"/>
  <c r="Y53" i="16" s="1"/>
  <c r="AC7" i="17"/>
  <c r="AD7" i="17" s="1"/>
  <c r="S8" i="16" s="1"/>
  <c r="W8" i="16" s="1"/>
  <c r="Y8" i="16" s="1"/>
  <c r="AC5" i="17"/>
  <c r="AD5" i="17" s="1"/>
  <c r="AC44" i="17"/>
  <c r="AD44" i="17" s="1"/>
  <c r="AE44" i="17" s="1"/>
  <c r="AH44" i="17" s="1"/>
  <c r="AC56" i="17"/>
  <c r="AD56" i="17" s="1"/>
  <c r="S57" i="16" s="1"/>
  <c r="W57" i="16" s="1"/>
  <c r="Y57" i="16" s="1"/>
  <c r="AC45" i="17"/>
  <c r="AD45" i="17" s="1"/>
  <c r="AC34" i="17"/>
  <c r="AD34" i="17" s="1"/>
  <c r="S35" i="16" s="1"/>
  <c r="W35" i="16" s="1"/>
  <c r="Y35" i="16" s="1"/>
  <c r="AC60" i="17"/>
  <c r="AD60" i="17" s="1"/>
  <c r="AE60" i="17" s="1"/>
  <c r="AH60" i="17" s="1"/>
  <c r="AC30" i="17"/>
  <c r="AD30" i="17" s="1"/>
  <c r="S31" i="16" s="1"/>
  <c r="W31" i="16" s="1"/>
  <c r="Y31" i="16" s="1"/>
  <c r="AC14" i="17"/>
  <c r="AD14" i="17" s="1"/>
  <c r="S15" i="16" s="1"/>
  <c r="W15" i="16" s="1"/>
  <c r="Y15" i="16" s="1"/>
  <c r="AC25" i="17"/>
  <c r="AD25" i="17" s="1"/>
  <c r="AE25" i="17" s="1"/>
  <c r="AH25" i="17" s="1"/>
  <c r="AC19" i="17"/>
  <c r="AD19" i="17" s="1"/>
  <c r="AC31" i="17"/>
  <c r="AD31" i="17" s="1"/>
  <c r="AC55" i="17"/>
  <c r="AD55" i="17" s="1"/>
  <c r="AE55" i="17" s="1"/>
  <c r="AH55" i="17" s="1"/>
  <c r="AC16" i="17"/>
  <c r="AD16" i="17" s="1"/>
  <c r="S17" i="16" s="1"/>
  <c r="W17" i="16" s="1"/>
  <c r="Y17" i="16" s="1"/>
  <c r="AC28" i="17"/>
  <c r="AD28" i="17" s="1"/>
  <c r="S29" i="16" s="1"/>
  <c r="W29" i="16" s="1"/>
  <c r="Y29" i="16" s="1"/>
  <c r="AC37" i="17"/>
  <c r="AD37" i="17" s="1"/>
  <c r="S38" i="16" s="1"/>
  <c r="W38" i="16" s="1"/>
  <c r="Y38" i="16" s="1"/>
  <c r="AC22" i="17"/>
  <c r="AD22" i="17" s="1"/>
  <c r="AE22" i="17" s="1"/>
  <c r="AH22" i="17" s="1"/>
  <c r="AC11" i="17"/>
  <c r="AD11" i="17" s="1"/>
  <c r="AE11" i="17" s="1"/>
  <c r="AH11" i="17" s="1"/>
  <c r="AC24" i="17"/>
  <c r="AD24" i="17" s="1"/>
  <c r="S25" i="16" s="1"/>
  <c r="W25" i="16" s="1"/>
  <c r="Y25" i="16" s="1"/>
  <c r="AC26" i="17"/>
  <c r="AD26" i="17" s="1"/>
  <c r="AC9" i="17"/>
  <c r="AD9" i="17" s="1"/>
  <c r="AC51" i="17"/>
  <c r="AD51" i="17" s="1"/>
  <c r="S52" i="16" s="1"/>
  <c r="W52" i="16" s="1"/>
  <c r="Y52" i="16" s="1"/>
  <c r="AC54" i="17"/>
  <c r="AD54" i="17" s="1"/>
  <c r="S55" i="16" s="1"/>
  <c r="W55" i="16" s="1"/>
  <c r="Y55" i="16" s="1"/>
  <c r="AC33" i="17"/>
  <c r="AD33" i="17" s="1"/>
  <c r="AE33" i="17" s="1"/>
  <c r="AH33" i="17" s="1"/>
  <c r="AC53" i="17"/>
  <c r="AD53" i="17" s="1"/>
  <c r="AE53" i="17" s="1"/>
  <c r="AH53" i="17" s="1"/>
  <c r="AC46" i="17"/>
  <c r="AD46" i="17" s="1"/>
  <c r="S47" i="16" s="1"/>
  <c r="W47" i="16" s="1"/>
  <c r="Y47" i="16" s="1"/>
  <c r="AC29" i="17"/>
  <c r="AD29" i="17" s="1"/>
  <c r="AE29" i="17" s="1"/>
  <c r="AH29" i="17" s="1"/>
  <c r="AC39" i="17"/>
  <c r="AD39" i="17" s="1"/>
  <c r="AC13" i="17"/>
  <c r="AD13" i="17" s="1"/>
  <c r="S14" i="16" s="1"/>
  <c r="W14" i="16" s="1"/>
  <c r="Y14" i="16" s="1"/>
  <c r="AC21" i="17"/>
  <c r="AD21" i="17" s="1"/>
  <c r="AE21" i="17" s="1"/>
  <c r="AH21" i="17" s="1"/>
  <c r="AC8" i="17"/>
  <c r="AD8" i="17" s="1"/>
  <c r="AE8" i="17" s="1"/>
  <c r="AH8" i="17" s="1"/>
  <c r="AE48" i="17"/>
  <c r="AH48" i="17" s="1"/>
  <c r="S46" i="16"/>
  <c r="W46" i="16" s="1"/>
  <c r="Y46" i="16" s="1"/>
  <c r="S59" i="16"/>
  <c r="W59" i="16" s="1"/>
  <c r="Y59" i="16" s="1"/>
  <c r="S62" i="16"/>
  <c r="W62" i="16" s="1"/>
  <c r="Y62" i="16" s="1"/>
  <c r="AE26" i="17"/>
  <c r="AH26" i="17" s="1"/>
  <c r="S33" i="16"/>
  <c r="W33" i="16" s="1"/>
  <c r="Y33" i="16" s="1"/>
  <c r="AE19" i="17"/>
  <c r="AH19" i="17" s="1"/>
  <c r="S19" i="16"/>
  <c r="W19" i="16" s="1"/>
  <c r="Y19" i="16" s="1"/>
  <c r="S63" i="16"/>
  <c r="W63" i="16" s="1"/>
  <c r="Y63" i="16" s="1"/>
  <c r="S40" i="16"/>
  <c r="W40" i="16" s="1"/>
  <c r="Y40" i="16" s="1"/>
  <c r="S18" i="16"/>
  <c r="W18" i="16" s="1"/>
  <c r="Y18" i="16" s="1"/>
  <c r="AE31" i="17"/>
  <c r="AH31" i="17" s="1"/>
  <c r="AE9" i="17"/>
  <c r="AH9" i="17" s="1"/>
  <c r="S64" i="16"/>
  <c r="W64" i="16" s="1"/>
  <c r="Y64" i="16" s="1"/>
  <c r="S42" i="16" l="1"/>
  <c r="W42" i="16" s="1"/>
  <c r="Y42" i="16" s="1"/>
  <c r="AF42" i="16" s="1"/>
  <c r="AO42" i="16" s="1"/>
  <c r="AE5" i="17"/>
  <c r="AH5" i="17" s="1"/>
  <c r="S27" i="16"/>
  <c r="W27" i="16" s="1"/>
  <c r="AE32" i="17"/>
  <c r="AH32" i="17" s="1"/>
  <c r="AE56" i="17"/>
  <c r="AH56" i="17" s="1"/>
  <c r="AE45" i="17"/>
  <c r="AH45" i="17" s="1"/>
  <c r="S58" i="16"/>
  <c r="W58" i="16" s="1"/>
  <c r="S49" i="16"/>
  <c r="W49" i="16" s="1"/>
  <c r="S10" i="16"/>
  <c r="W10" i="16" s="1"/>
  <c r="AE24" i="17"/>
  <c r="AH24" i="17" s="1"/>
  <c r="S30" i="16"/>
  <c r="W30" i="16" s="1"/>
  <c r="S54" i="16"/>
  <c r="W54" i="16" s="1"/>
  <c r="AE40" i="17"/>
  <c r="AH40" i="17" s="1"/>
  <c r="S6" i="16"/>
  <c r="W6" i="16" s="1"/>
  <c r="Y6" i="16" s="1"/>
  <c r="S37" i="16"/>
  <c r="W37" i="16" s="1"/>
  <c r="S21" i="16"/>
  <c r="W21" i="16" s="1"/>
  <c r="AE54" i="17"/>
  <c r="AH54" i="17" s="1"/>
  <c r="AE13" i="17"/>
  <c r="AH13" i="17" s="1"/>
  <c r="AH41" i="17"/>
  <c r="S56" i="16"/>
  <c r="W56" i="16" s="1"/>
  <c r="AE18" i="17"/>
  <c r="AH18" i="17" s="1"/>
  <c r="AE14" i="17"/>
  <c r="AH14" i="17" s="1"/>
  <c r="AE39" i="17"/>
  <c r="AH39" i="17" s="1"/>
  <c r="AE59" i="17"/>
  <c r="AH59" i="17" s="1"/>
  <c r="AF64" i="16"/>
  <c r="AO64" i="16" s="1"/>
  <c r="S9" i="16"/>
  <c r="W9" i="16" s="1"/>
  <c r="Y9" i="16" s="1"/>
  <c r="AE7" i="17"/>
  <c r="AH7" i="17" s="1"/>
  <c r="AE52" i="17"/>
  <c r="AH52" i="17" s="1"/>
  <c r="S23" i="16"/>
  <c r="W23" i="16" s="1"/>
  <c r="AE30" i="17"/>
  <c r="AH30" i="17" s="1"/>
  <c r="AE58" i="17"/>
  <c r="AH58" i="17" s="1"/>
  <c r="AE46" i="17"/>
  <c r="AH46" i="17" s="1"/>
  <c r="AE47" i="17"/>
  <c r="AH47" i="17" s="1"/>
  <c r="AE37" i="17"/>
  <c r="AH37" i="17" s="1"/>
  <c r="AO60" i="16"/>
  <c r="AF43" i="16"/>
  <c r="AO43" i="16" s="1"/>
  <c r="AF33" i="16"/>
  <c r="AO33" i="16" s="1"/>
  <c r="AF17" i="16"/>
  <c r="AO17" i="16" s="1"/>
  <c r="AF15" i="16"/>
  <c r="AO15" i="16" s="1"/>
  <c r="AF44" i="16"/>
  <c r="AO44" i="16" s="1"/>
  <c r="AF25" i="16"/>
  <c r="AO25" i="16" s="1"/>
  <c r="AF19" i="16"/>
  <c r="AO19" i="16" s="1"/>
  <c r="AF55" i="16"/>
  <c r="AO55" i="16" s="1"/>
  <c r="AF46" i="16"/>
  <c r="AO46" i="16" s="1"/>
  <c r="AF16" i="16"/>
  <c r="AO16" i="16" s="1"/>
  <c r="AF18" i="16"/>
  <c r="AO18" i="16" s="1"/>
  <c r="AF40" i="16"/>
  <c r="AO40" i="16" s="1"/>
  <c r="AF57" i="16"/>
  <c r="AO57" i="16" s="1"/>
  <c r="AF53" i="16"/>
  <c r="AO53" i="16" s="1"/>
  <c r="AF28" i="16"/>
  <c r="AO28" i="16" s="1"/>
  <c r="AF14" i="16"/>
  <c r="AO14" i="16" s="1"/>
  <c r="AF35" i="16"/>
  <c r="AO35" i="16" s="1"/>
  <c r="AF52" i="16"/>
  <c r="AO52" i="16" s="1"/>
  <c r="AF48" i="16"/>
  <c r="AO48" i="16" s="1"/>
  <c r="AF41" i="16"/>
  <c r="AO41" i="16" s="1"/>
  <c r="AF47" i="16"/>
  <c r="AO47" i="16" s="1"/>
  <c r="AF38" i="16"/>
  <c r="AO38" i="16" s="1"/>
  <c r="AF13" i="16"/>
  <c r="AO13" i="16" s="1"/>
  <c r="AF63" i="16"/>
  <c r="AO63" i="16" s="1"/>
  <c r="AF24" i="16"/>
  <c r="AO24" i="16" s="1"/>
  <c r="AF8" i="16"/>
  <c r="AO8" i="16" s="1"/>
  <c r="AF29" i="16"/>
  <c r="AO29" i="16" s="1"/>
  <c r="AF62" i="16"/>
  <c r="AO62" i="16" s="1"/>
  <c r="AF31" i="16"/>
  <c r="AO31" i="16" s="1"/>
  <c r="AE34" i="17"/>
  <c r="AH34" i="17" s="1"/>
  <c r="AE27" i="17"/>
  <c r="AH27" i="17" s="1"/>
  <c r="S34" i="16"/>
  <c r="W34" i="16" s="1"/>
  <c r="Y34" i="16" s="1"/>
  <c r="S20" i="16"/>
  <c r="W20" i="16" s="1"/>
  <c r="Y20" i="16" s="1"/>
  <c r="AE23" i="17"/>
  <c r="AH23" i="17" s="1"/>
  <c r="S11" i="16"/>
  <c r="W11" i="16" s="1"/>
  <c r="Y11" i="16" s="1"/>
  <c r="S26" i="16"/>
  <c r="W26" i="16" s="1"/>
  <c r="Y26" i="16" s="1"/>
  <c r="AE28" i="17"/>
  <c r="AH28" i="17" s="1"/>
  <c r="AE12" i="17"/>
  <c r="AH12" i="17" s="1"/>
  <c r="S45" i="16"/>
  <c r="W45" i="16" s="1"/>
  <c r="Y45" i="16" s="1"/>
  <c r="AE62" i="17"/>
  <c r="AH62" i="17" s="1"/>
  <c r="AE51" i="17"/>
  <c r="AH51" i="17" s="1"/>
  <c r="AE61" i="17"/>
  <c r="AH61" i="17" s="1"/>
  <c r="AE43" i="17"/>
  <c r="AH43" i="17" s="1"/>
  <c r="AE16" i="17"/>
  <c r="AH16" i="17" s="1"/>
  <c r="S32" i="16"/>
  <c r="W32" i="16" s="1"/>
  <c r="Y32" i="16" s="1"/>
  <c r="S36" i="16"/>
  <c r="W36" i="16" s="1"/>
  <c r="Y36" i="16" s="1"/>
  <c r="AE15" i="17"/>
  <c r="AH15" i="17" s="1"/>
  <c r="AC64" i="17"/>
  <c r="AE42" i="17"/>
  <c r="AH42" i="17" s="1"/>
  <c r="S61" i="16"/>
  <c r="W61" i="16" s="1"/>
  <c r="Y61" i="16" s="1"/>
  <c r="S39" i="16"/>
  <c r="W39" i="16" s="1"/>
  <c r="Y39" i="16" s="1"/>
  <c r="S50" i="16"/>
  <c r="W50" i="16" s="1"/>
  <c r="Y50" i="16" s="1"/>
  <c r="S12" i="16"/>
  <c r="W12" i="16" s="1"/>
  <c r="Y12" i="16" s="1"/>
  <c r="AE17" i="17"/>
  <c r="AH17" i="17" s="1"/>
  <c r="S22" i="16"/>
  <c r="W22" i="16" s="1"/>
  <c r="Y22" i="16" s="1"/>
  <c r="AD64" i="17"/>
  <c r="Y10" i="16" l="1"/>
  <c r="AF10" i="16" s="1"/>
  <c r="AO10" i="16" s="1"/>
  <c r="Y21" i="16"/>
  <c r="AF21" i="16" s="1"/>
  <c r="AO21" i="16" s="1"/>
  <c r="Y49" i="16"/>
  <c r="AF49" i="16" s="1"/>
  <c r="AO49" i="16" s="1"/>
  <c r="Y37" i="16"/>
  <c r="AF37" i="16" s="1"/>
  <c r="AO37" i="16" s="1"/>
  <c r="Y58" i="16"/>
  <c r="AF58" i="16" s="1"/>
  <c r="AO58" i="16" s="1"/>
  <c r="AF6" i="16"/>
  <c r="AO6" i="16" s="1"/>
  <c r="AF9" i="16"/>
  <c r="AO9" i="16" s="1"/>
  <c r="Y23" i="16"/>
  <c r="AF23" i="16" s="1"/>
  <c r="AO23" i="16" s="1"/>
  <c r="Y56" i="16"/>
  <c r="AF56" i="16" s="1"/>
  <c r="AO56" i="16" s="1"/>
  <c r="Y54" i="16"/>
  <c r="AF54" i="16" s="1"/>
  <c r="AO54" i="16" s="1"/>
  <c r="Y30" i="16"/>
  <c r="AF30" i="16" s="1"/>
  <c r="AO30" i="16" s="1"/>
  <c r="Y27" i="16"/>
  <c r="AF27" i="16" s="1"/>
  <c r="AO27" i="16" s="1"/>
  <c r="AF59" i="16"/>
  <c r="AO59" i="16" s="1"/>
  <c r="AF45" i="16"/>
  <c r="AO45" i="16" s="1"/>
  <c r="AF36" i="16"/>
  <c r="AO36" i="16" s="1"/>
  <c r="AF12" i="16"/>
  <c r="AO12" i="16" s="1"/>
  <c r="AF50" i="16"/>
  <c r="AO50" i="16" s="1"/>
  <c r="AF26" i="16"/>
  <c r="AO26" i="16" s="1"/>
  <c r="AF32" i="16"/>
  <c r="AO32" i="16" s="1"/>
  <c r="AF39" i="16"/>
  <c r="AO39" i="16" s="1"/>
  <c r="AF11" i="16"/>
  <c r="AO11" i="16" s="1"/>
  <c r="AF34" i="16"/>
  <c r="AO34" i="16" s="1"/>
  <c r="AF22" i="16"/>
  <c r="AO22" i="16" s="1"/>
  <c r="AF61" i="16"/>
  <c r="AO61" i="16" s="1"/>
  <c r="AF20" i="16"/>
  <c r="AO20" i="16" s="1"/>
  <c r="S65" i="16"/>
  <c r="S68" i="16" s="1"/>
  <c r="AE64" i="17"/>
  <c r="AH64" i="17" s="1"/>
  <c r="W65" i="16" l="1"/>
  <c r="W68" i="16" s="1"/>
  <c r="Y65" i="16" l="1"/>
  <c r="Y68" i="16" s="1"/>
  <c r="AF65" i="16" l="1"/>
  <c r="AF68" i="16" s="1"/>
  <c r="AO65" i="16"/>
  <c r="AO68" i="16" l="1"/>
</calcChain>
</file>

<file path=xl/sharedStrings.xml><?xml version="1.0" encoding="utf-8"?>
<sst xmlns="http://schemas.openxmlformats.org/spreadsheetml/2006/main" count="280" uniqueCount="190">
  <si>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</si>
  <si>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</si>
  <si>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</si>
  <si>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</si>
  <si>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</si>
  <si>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</si>
  <si>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</si>
  <si>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</si>
  <si>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</si>
  <si>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</si>
  <si>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</si>
  <si>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</si>
  <si>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</si>
  <si>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</si>
  <si>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</si>
  <si>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</si>
  <si>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</si>
  <si>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</si>
  <si>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</si>
  <si>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</si>
  <si>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</si>
  <si>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</si>
  <si>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</si>
  <si>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</si>
  <si>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</si>
  <si>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</si>
  <si>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</si>
  <si>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</si>
  <si>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</si>
  <si>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</si>
  <si>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</si>
  <si>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</si>
  <si>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</si>
  <si>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</si>
  <si>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</si>
  <si>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</si>
  <si>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</si>
  <si>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</si>
  <si>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</si>
  <si>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</si>
  <si>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</si>
  <si>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</si>
  <si>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</si>
  <si>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</si>
  <si>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</si>
  <si>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</si>
  <si>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</si>
  <si>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</si>
  <si>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</si>
  <si>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</si>
  <si>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</si>
  <si>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</si>
  <si>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</si>
  <si>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</si>
  <si>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</si>
  <si>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</si>
  <si>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</si>
  <si>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</si>
  <si>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</si>
  <si>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</si>
  <si>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</si>
  <si>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</si>
  <si>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</si>
  <si>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</si>
  <si>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</si>
  <si>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</si>
  <si>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</si>
  <si>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</si>
  <si>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</si>
  <si>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</si>
  <si>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</si>
  <si>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</si>
  <si>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</si>
  <si>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</si>
  <si>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</si>
  <si>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</si>
  <si>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</si>
  <si>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</si>
  <si>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</si>
  <si>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</si>
  <si>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</si>
  <si>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Telephonic Appearances</t>
  </si>
  <si>
    <t>Q</t>
  </si>
  <si>
    <t>S</t>
  </si>
  <si>
    <t>General Fund Employee Benefits</t>
  </si>
  <si>
    <t>Applied 
Funding
Floor</t>
  </si>
  <si>
    <t>Floor
Allocation
Adjustment</t>
  </si>
  <si>
    <t>O</t>
  </si>
  <si>
    <t>V</t>
  </si>
  <si>
    <t>X</t>
  </si>
  <si>
    <t>Y</t>
  </si>
  <si>
    <t>AA</t>
  </si>
  <si>
    <t>AI</t>
  </si>
  <si>
    <t>W O R K L O A D  A L L O C A T I O N  A D J U S T M E N T S</t>
  </si>
  <si>
    <t>W O R K L O A D  F O R M U L A</t>
  </si>
  <si>
    <t>Workload Formula Percentage</t>
  </si>
  <si>
    <t>Revenue Collected</t>
  </si>
  <si>
    <t>Unallocated</t>
  </si>
  <si>
    <t>AB</t>
  </si>
  <si>
    <t>Current 
Methodology</t>
  </si>
  <si>
    <t>Total Base Allocation Adjustments</t>
  </si>
  <si>
    <t>GL 812110</t>
  </si>
  <si>
    <t>GL 816111</t>
  </si>
  <si>
    <t>GL 812167</t>
  </si>
  <si>
    <t>GL 832010</t>
  </si>
  <si>
    <t>GL 832012</t>
  </si>
  <si>
    <t>GL 837011</t>
  </si>
  <si>
    <t>Self-Help 
Funding From the State Trial Court Improvement and Modernization Fund
(IMF)</t>
  </si>
  <si>
    <t>I</t>
  </si>
  <si>
    <t>D (A:C)</t>
  </si>
  <si>
    <t>INFORMATIONAL ONLY</t>
  </si>
  <si>
    <t>Security Base 
Adjustment</t>
  </si>
  <si>
    <t>OTHER ONE-TIME TCTF ALLOCATIONS</t>
  </si>
  <si>
    <t>One-Time Reduction for Fund Balance Above the 3% Cap</t>
  </si>
  <si>
    <t>J (E:I)</t>
  </si>
  <si>
    <t>K (D+J)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</si>
  <si>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</si>
  <si>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Total 
One-Time 
Base Allocations</t>
  </si>
  <si>
    <t>Criminal 
Justice Realignment</t>
  </si>
  <si>
    <t>Total
Ongoing Allocations</t>
  </si>
  <si>
    <t>Reduction 
for SJO Conversion
(Annualization)</t>
  </si>
  <si>
    <t>2% 
Automation Replacement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</si>
  <si>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</si>
  <si>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</si>
  <si>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t>GL 834010</t>
  </si>
  <si>
    <t>CIP
Ongoing
Benefits</t>
  </si>
  <si>
    <t>Court
Reporters
SB 170
Funding</t>
  </si>
  <si>
    <t>Increased
Transcript Rates
SB 170
Funding</t>
  </si>
  <si>
    <t>Supplemental
Funding
($10m Reserve)
Replenishment</t>
  </si>
  <si>
    <t>Difference</t>
  </si>
  <si>
    <t>Criminal 
Justice
Realignment</t>
  </si>
  <si>
    <t>General Fund Pretrial 
Funding
(Ongoing)</t>
  </si>
  <si>
    <r>
      <t xml:space="preserve">Automated Recordkeeping 
&amp; Micrographics
</t>
    </r>
    <r>
      <rPr>
        <b/>
        <sz val="10"/>
        <color theme="1"/>
        <rFont val="Calibri"/>
        <family val="2"/>
      </rPr>
      <t>(Change from
Prior Year)</t>
    </r>
  </si>
  <si>
    <t>Total
Workload Formula Related Adjustments</t>
  </si>
  <si>
    <t>Subordinate Judicial 
Officer (SJO) Adjustment</t>
  </si>
  <si>
    <t>Total 
Non-Base Allocations</t>
  </si>
  <si>
    <t>Court Interpreters Program (CIP)
Allocation</t>
  </si>
  <si>
    <t>W</t>
  </si>
  <si>
    <t>Total Base 
Allocation</t>
  </si>
  <si>
    <t>Dependency Counsel 
Allocation
($186.7m with Reserve)</t>
  </si>
  <si>
    <t>2022-23
Ending
Trial Court Trust Fund (TCTF) Ongoing Base 
Allocation</t>
  </si>
  <si>
    <t>2023-24 ONGOING BASE ALLOCATIONS</t>
  </si>
  <si>
    <r>
      <t>2023-24
Non-Interpreter Benefit Cost Change
Funding</t>
    </r>
    <r>
      <rPr>
        <b/>
        <vertAlign val="superscript"/>
        <sz val="11"/>
        <rFont val="Calibri"/>
        <family val="2"/>
      </rPr>
      <t>1</t>
    </r>
  </si>
  <si>
    <t>2023-24 BASE ALLOCATION ADJUSTMENTS</t>
  </si>
  <si>
    <t>2023-24
Total TCTF
Base
Allocation</t>
  </si>
  <si>
    <t>2023-24 OTHER NON-TCTF BASE ALLOCATIONS</t>
  </si>
  <si>
    <t>2023-24
Total
Base
Allocation</t>
  </si>
  <si>
    <t>2023-24 NON-BASE ALLOCATIONS</t>
  </si>
  <si>
    <t>2023-24
Trial Court
Allocation</t>
  </si>
  <si>
    <t>2022-23 NON-BASE ADJUSTMENTS USED TO CALCULATE WORKLOAD ALLOCATION</t>
  </si>
  <si>
    <t>2022-23 BASE ADJUSTMENTS USED TO 
CALCULATE WORKLOAD ALLOCATION</t>
  </si>
  <si>
    <t>2023-24
Beginning
Workload
Allocation</t>
  </si>
  <si>
    <t>2023-24
Non-Interpreter Benefit Cost Change
Funding</t>
  </si>
  <si>
    <r>
      <t xml:space="preserve">2023-24
Workload 
Allocation 
</t>
    </r>
    <r>
      <rPr>
        <b/>
        <sz val="10"/>
        <color theme="1"/>
        <rFont val="Calibri"/>
        <family val="2"/>
      </rPr>
      <t>(Prior to Implementing Funding Floor)</t>
    </r>
  </si>
  <si>
    <t>2023-24 Workload Funding Floor Adjustment</t>
  </si>
  <si>
    <t xml:space="preserve">2023-24
Final Workload
Allocation </t>
  </si>
  <si>
    <t>2023-24
Workload Formula</t>
  </si>
  <si>
    <t>2023-24 Inflationary Adjustment Funding of $74.1m
(3 Percent)</t>
  </si>
  <si>
    <t>Proposed
Inflationary
Adjustment</t>
  </si>
  <si>
    <t>F O R  D I S P L A Y  O N L Y</t>
  </si>
  <si>
    <t>2023-24 Civil Assessment Backfill 
Debt 
Obligations</t>
  </si>
  <si>
    <t>General Fund
CARE Act
Funding
(Ongoing)</t>
  </si>
  <si>
    <t>GL 831013</t>
  </si>
  <si>
    <t>2022-23
Adjusted
Ending TCTF
Ongoing Base
Allocation</t>
  </si>
  <si>
    <t>C (A+B)</t>
  </si>
  <si>
    <t>2022-23 ONGOING BASE ADJUSTMENTS</t>
  </si>
  <si>
    <t>2022-23
Adjusted Ending Trial Court Trust Fund (TCTF) Ongoing Base 
Allocation</t>
  </si>
  <si>
    <t>T</t>
  </si>
  <si>
    <t>U</t>
  </si>
  <si>
    <t>Z</t>
  </si>
  <si>
    <t xml:space="preserve">Trial Court Operations Allocation Funded from General Fund </t>
  </si>
  <si>
    <t>Trial Court Operations Allocation Funded from General Fund</t>
  </si>
  <si>
    <t>Percentage
Share of 
Reduction
(TBD)</t>
  </si>
  <si>
    <t>Reduction 
Allocation
(TBD)</t>
  </si>
  <si>
    <t>Floor 
Reduction 
Allocation
(TBD)</t>
  </si>
  <si>
    <t>Proposed
Allocation</t>
  </si>
  <si>
    <t>T (K:S)</t>
  </si>
  <si>
    <t>Y (T+V+X)</t>
  </si>
  <si>
    <t>AA (Y/Z)</t>
  </si>
  <si>
    <t>2023-24
Civil
Assessment
Redistribution</t>
  </si>
  <si>
    <t xml:space="preserve">Reduction for 2022-23 Civil Assessment Redistribution
</t>
  </si>
  <si>
    <t>K</t>
  </si>
  <si>
    <t>AC</t>
  </si>
  <si>
    <t>G (D:F)</t>
  </si>
  <si>
    <t>L (H:K)</t>
  </si>
  <si>
    <t>R (M:Q)</t>
  </si>
  <si>
    <t>S (C+G+L+R)</t>
  </si>
  <si>
    <t>X (S+T:W)</t>
  </si>
  <si>
    <t>AD (Y:AC)</t>
  </si>
  <si>
    <t>AE (X+AD)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</si>
</sst>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b/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E4D6"/>
        <bgColor indexed="64"/>
      </patternFill>
    </fill>
    <fill>
      <patternFill patternType="solid">
        <fgColor rgb="FFF2E4D6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37" fontId="5" fillId="0" borderId="0" xfId="4" applyNumberFormat="1" applyFont="1" applyAlignment="1">
      <alignment vertical="center"/>
    </xf>
    <xf numFmtId="0" fontId="9" fillId="6" borderId="1" xfId="4" applyFont="1" applyFill="1" applyBorder="1" applyAlignment="1">
      <alignment horizontal="center" vertical="center"/>
    </xf>
    <xf numFmtId="0" fontId="9" fillId="6" borderId="1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5" fillId="0" borderId="1" xfId="4" applyFont="1" applyBorder="1" applyAlignment="1">
      <alignment vertical="center"/>
    </xf>
    <xf numFmtId="41" fontId="4" fillId="0" borderId="1" xfId="5" applyNumberFormat="1" applyFont="1" applyBorder="1" applyAlignment="1">
      <alignment vertical="center"/>
    </xf>
    <xf numFmtId="41" fontId="7" fillId="0" borderId="0" xfId="4" applyNumberFormat="1" applyFont="1" applyAlignment="1">
      <alignment vertical="center"/>
    </xf>
    <xf numFmtId="41" fontId="7" fillId="0" borderId="1" xfId="4" applyNumberFormat="1" applyFont="1" applyBorder="1" applyAlignment="1">
      <alignment vertical="center"/>
    </xf>
    <xf numFmtId="41" fontId="10" fillId="0" borderId="1" xfId="5" applyNumberFormat="1" applyFont="1" applyBorder="1" applyAlignment="1">
      <alignment vertical="center"/>
    </xf>
    <xf numFmtId="41" fontId="10" fillId="0" borderId="1" xfId="5" applyNumberFormat="1" applyFont="1" applyFill="1" applyBorder="1" applyAlignment="1">
      <alignment vertical="center"/>
    </xf>
    <xf numFmtId="41" fontId="4" fillId="0" borderId="0" xfId="5" applyNumberFormat="1" applyFont="1" applyFill="1" applyBorder="1" applyAlignment="1">
      <alignment vertical="center"/>
    </xf>
    <xf numFmtId="165" fontId="4" fillId="0" borderId="1" xfId="5" applyNumberFormat="1" applyFont="1" applyBorder="1" applyAlignment="1">
      <alignment vertical="center"/>
    </xf>
    <xf numFmtId="41" fontId="5" fillId="0" borderId="0" xfId="4" applyNumberFormat="1" applyFont="1" applyAlignment="1">
      <alignment vertical="center"/>
    </xf>
    <xf numFmtId="0" fontId="7" fillId="0" borderId="0" xfId="4" applyFont="1" applyAlignment="1">
      <alignment horizontal="right" vertical="center"/>
    </xf>
    <xf numFmtId="41" fontId="4" fillId="7" borderId="10" xfId="5" applyNumberFormat="1" applyFont="1" applyFill="1" applyBorder="1" applyAlignment="1">
      <alignment vertical="center"/>
    </xf>
    <xf numFmtId="41" fontId="7" fillId="7" borderId="11" xfId="4" applyNumberFormat="1" applyFont="1" applyFill="1" applyBorder="1" applyAlignment="1">
      <alignment vertical="center"/>
    </xf>
    <xf numFmtId="41" fontId="4" fillId="7" borderId="11" xfId="5" applyNumberFormat="1" applyFont="1" applyFill="1" applyBorder="1" applyAlignment="1">
      <alignment vertical="center"/>
    </xf>
    <xf numFmtId="165" fontId="4" fillId="7" borderId="11" xfId="5" applyNumberFormat="1" applyFont="1" applyFill="1" applyBorder="1" applyAlignment="1">
      <alignment vertical="center"/>
    </xf>
    <xf numFmtId="41" fontId="4" fillId="7" borderId="11" xfId="4" applyNumberFormat="1" applyFont="1" applyFill="1" applyBorder="1" applyAlignment="1">
      <alignment vertical="center"/>
    </xf>
    <xf numFmtId="0" fontId="4" fillId="0" borderId="12" xfId="4" applyFont="1" applyBorder="1" applyAlignment="1">
      <alignment horizontal="center" vertical="center" wrapText="1"/>
    </xf>
    <xf numFmtId="41" fontId="4" fillId="0" borderId="1" xfId="5" applyNumberFormat="1" applyFont="1" applyFill="1" applyBorder="1" applyAlignment="1">
      <alignment vertical="center"/>
    </xf>
    <xf numFmtId="10" fontId="10" fillId="0" borderId="1" xfId="5" applyNumberFormat="1" applyFont="1" applyFill="1" applyBorder="1" applyAlignment="1">
      <alignment horizontal="center" vertical="center"/>
    </xf>
    <xf numFmtId="10" fontId="4" fillId="7" borderId="11" xfId="5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4" fillId="9" borderId="1" xfId="4" applyFont="1" applyFill="1" applyBorder="1" applyAlignment="1">
      <alignment horizontal="center" vertical="center" wrapText="1"/>
    </xf>
    <xf numFmtId="0" fontId="13" fillId="7" borderId="1" xfId="7" applyFont="1" applyFill="1" applyBorder="1" applyAlignment="1">
      <alignment horizontal="center" vertical="center" wrapText="1"/>
    </xf>
    <xf numFmtId="0" fontId="14" fillId="0" borderId="0" xfId="7" applyFont="1" applyAlignment="1">
      <alignment vertical="center"/>
    </xf>
    <xf numFmtId="0" fontId="15" fillId="7" borderId="1" xfId="7" applyFont="1" applyFill="1" applyBorder="1" applyAlignment="1">
      <alignment horizontal="center" vertical="center" wrapText="1"/>
    </xf>
    <xf numFmtId="164" fontId="14" fillId="0" borderId="1" xfId="8" applyNumberFormat="1" applyFont="1" applyBorder="1" applyAlignment="1">
      <alignment vertical="center"/>
    </xf>
    <xf numFmtId="0" fontId="9" fillId="6" borderId="0" xfId="4" applyFont="1" applyFill="1" applyAlignment="1">
      <alignment horizontal="center" vertical="center"/>
    </xf>
    <xf numFmtId="0" fontId="9" fillId="6" borderId="7" xfId="4" applyFont="1" applyFill="1" applyBorder="1" applyAlignment="1">
      <alignment horizontal="center" vertical="center" wrapText="1"/>
    </xf>
    <xf numFmtId="0" fontId="9" fillId="6" borderId="4" xfId="4" applyFont="1" applyFill="1" applyBorder="1" applyAlignment="1">
      <alignment horizontal="center" vertical="center" wrapText="1"/>
    </xf>
    <xf numFmtId="0" fontId="5" fillId="0" borderId="0" xfId="4" applyFont="1" applyAlignment="1">
      <alignment horizontal="right" vertical="center"/>
    </xf>
    <xf numFmtId="0" fontId="4" fillId="10" borderId="3" xfId="4" applyFont="1" applyFill="1" applyBorder="1" applyAlignment="1">
      <alignment horizontal="center" vertical="center" wrapText="1"/>
    </xf>
    <xf numFmtId="0" fontId="17" fillId="0" borderId="0" xfId="4" applyFont="1" applyAlignment="1">
      <alignment horizontal="right" vertical="center"/>
    </xf>
    <xf numFmtId="41" fontId="17" fillId="0" borderId="0" xfId="4" applyNumberFormat="1" applyFont="1" applyAlignment="1">
      <alignment vertical="center"/>
    </xf>
    <xf numFmtId="41" fontId="7" fillId="7" borderId="0" xfId="4" applyNumberFormat="1" applyFont="1" applyFill="1" applyAlignment="1">
      <alignment vertical="center"/>
    </xf>
    <xf numFmtId="0" fontId="4" fillId="3" borderId="1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4" fillId="10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13" borderId="1" xfId="4" applyFont="1" applyFill="1" applyBorder="1" applyAlignment="1">
      <alignment horizontal="center" vertical="center" wrapText="1"/>
    </xf>
    <xf numFmtId="0" fontId="7" fillId="13" borderId="2" xfId="4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19" fillId="0" borderId="0" xfId="4" applyFont="1" applyAlignment="1">
      <alignment vertical="center"/>
    </xf>
    <xf numFmtId="41" fontId="19" fillId="0" borderId="0" xfId="4" applyNumberFormat="1" applyFont="1" applyAlignment="1">
      <alignment vertical="center"/>
    </xf>
    <xf numFmtId="0" fontId="19" fillId="0" borderId="0" xfId="4" applyFont="1" applyAlignment="1">
      <alignment horizontal="right" vertical="center"/>
    </xf>
    <xf numFmtId="0" fontId="20" fillId="0" borderId="0" xfId="7" applyFont="1" applyAlignment="1">
      <alignment vertical="center"/>
    </xf>
    <xf numFmtId="0" fontId="21" fillId="0" borderId="1" xfId="4" applyFont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10" borderId="2" xfId="4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4" fillId="13" borderId="1" xfId="4" applyFont="1" applyFill="1" applyBorder="1" applyAlignment="1">
      <alignment horizontal="center" vertical="center" wrapText="1"/>
    </xf>
    <xf numFmtId="0" fontId="7" fillId="13" borderId="2" xfId="4" applyFont="1" applyFill="1" applyBorder="1" applyAlignment="1">
      <alignment horizontal="center" vertical="center"/>
    </xf>
    <xf numFmtId="0" fontId="7" fillId="13" borderId="8" xfId="4" applyFont="1" applyFill="1" applyBorder="1" applyAlignment="1">
      <alignment horizontal="center" vertical="center"/>
    </xf>
    <xf numFmtId="0" fontId="7" fillId="13" borderId="3" xfId="4" applyFont="1" applyFill="1" applyBorder="1" applyAlignment="1">
      <alignment horizontal="center" vertical="center"/>
    </xf>
    <xf numFmtId="0" fontId="7" fillId="15" borderId="1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4" fillId="16" borderId="4" xfId="4" applyFont="1" applyFill="1" applyBorder="1" applyAlignment="1">
      <alignment horizontal="center" vertical="center" wrapText="1"/>
    </xf>
    <xf numFmtId="0" fontId="4" fillId="16" borderId="6" xfId="4" applyFont="1" applyFill="1" applyBorder="1" applyAlignment="1">
      <alignment horizontal="center" vertical="center" wrapText="1"/>
    </xf>
    <xf numFmtId="0" fontId="4" fillId="10" borderId="1" xfId="4" applyFont="1" applyFill="1" applyBorder="1" applyAlignment="1">
      <alignment horizontal="center" vertical="center" wrapText="1"/>
    </xf>
    <xf numFmtId="0" fontId="2" fillId="7" borderId="1" xfId="4" applyFont="1" applyFill="1" applyBorder="1" applyAlignment="1">
      <alignment horizontal="center" vertical="center" wrapText="1"/>
    </xf>
    <xf numFmtId="0" fontId="7" fillId="11" borderId="1" xfId="4" applyFont="1" applyFill="1" applyBorder="1" applyAlignment="1">
      <alignment horizontal="center" vertical="center" wrapText="1"/>
    </xf>
    <xf numFmtId="0" fontId="4" fillId="11" borderId="1" xfId="4" applyFont="1" applyFill="1" applyBorder="1" applyAlignment="1">
      <alignment horizontal="center" vertical="center" wrapText="1"/>
    </xf>
    <xf numFmtId="0" fontId="4" fillId="14" borderId="4" xfId="4" applyFont="1" applyFill="1" applyBorder="1" applyAlignment="1">
      <alignment horizontal="center" vertical="center" wrapText="1"/>
    </xf>
    <xf numFmtId="0" fontId="4" fillId="14" borderId="6" xfId="4" applyFont="1" applyFill="1" applyBorder="1" applyAlignment="1">
      <alignment horizontal="center" vertical="center" wrapText="1"/>
    </xf>
    <xf numFmtId="0" fontId="7" fillId="13" borderId="4" xfId="4" applyFont="1" applyFill="1" applyBorder="1" applyAlignment="1">
      <alignment horizontal="center" vertical="center" wrapText="1"/>
    </xf>
    <xf numFmtId="0" fontId="7" fillId="13" borderId="7" xfId="4" applyFont="1" applyFill="1" applyBorder="1" applyAlignment="1">
      <alignment horizontal="center" vertical="center" wrapText="1"/>
    </xf>
    <xf numFmtId="0" fontId="7" fillId="13" borderId="6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4" fillId="14" borderId="1" xfId="4" applyFont="1" applyFill="1" applyBorder="1" applyAlignment="1">
      <alignment horizontal="center" vertical="center" wrapText="1"/>
    </xf>
    <xf numFmtId="0" fontId="7" fillId="12" borderId="1" xfId="4" applyFont="1" applyFill="1" applyBorder="1" applyAlignment="1">
      <alignment horizontal="center" vertical="center" wrapText="1"/>
    </xf>
    <xf numFmtId="0" fontId="7" fillId="13" borderId="2" xfId="4" applyFont="1" applyFill="1" applyBorder="1" applyAlignment="1">
      <alignment horizontal="center" vertical="center" wrapText="1"/>
    </xf>
    <xf numFmtId="0" fontId="7" fillId="13" borderId="8" xfId="4" applyFont="1" applyFill="1" applyBorder="1" applyAlignment="1">
      <alignment horizontal="center" vertical="center" wrapText="1"/>
    </xf>
    <xf numFmtId="0" fontId="7" fillId="13" borderId="3" xfId="4" applyFont="1" applyFill="1" applyBorder="1" applyAlignment="1">
      <alignment horizontal="center" vertical="center" wrapText="1"/>
    </xf>
    <xf numFmtId="0" fontId="7" fillId="13" borderId="1" xfId="4" applyFont="1" applyFill="1" applyBorder="1" applyAlignment="1">
      <alignment horizontal="center" vertical="center" wrapText="1"/>
    </xf>
    <xf numFmtId="0" fontId="7" fillId="11" borderId="5" xfId="4" applyFont="1" applyFill="1" applyBorder="1" applyAlignment="1">
      <alignment horizontal="center" vertical="center" wrapText="1"/>
    </xf>
    <xf numFmtId="0" fontId="7" fillId="11" borderId="13" xfId="4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horizontal="center" vertical="center" wrapText="1"/>
    </xf>
    <xf numFmtId="0" fontId="7" fillId="11" borderId="2" xfId="4" applyFont="1" applyFill="1" applyBorder="1" applyAlignment="1">
      <alignment horizontal="center" vertical="center" wrapText="1"/>
    </xf>
    <xf numFmtId="0" fontId="7" fillId="11" borderId="8" xfId="4" applyFont="1" applyFill="1" applyBorder="1" applyAlignment="1">
      <alignment horizontal="center" vertical="center" wrapText="1"/>
    </xf>
    <xf numFmtId="0" fontId="7" fillId="11" borderId="3" xfId="4" applyFont="1" applyFill="1" applyBorder="1" applyAlignment="1">
      <alignment horizontal="center" vertical="center" wrapText="1"/>
    </xf>
    <xf numFmtId="0" fontId="4" fillId="4" borderId="4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6" xfId="4" applyFont="1" applyFill="1" applyBorder="1" applyAlignment="1">
      <alignment horizontal="center" vertical="center"/>
    </xf>
    <xf numFmtId="0" fontId="7" fillId="10" borderId="1" xfId="4" applyFont="1" applyFill="1" applyBorder="1" applyAlignment="1">
      <alignment horizontal="center" vertical="center" wrapText="1"/>
    </xf>
    <xf numFmtId="0" fontId="7" fillId="12" borderId="2" xfId="4" applyFont="1" applyFill="1" applyBorder="1" applyAlignment="1">
      <alignment horizontal="center" vertical="center" wrapText="1"/>
    </xf>
    <xf numFmtId="0" fontId="7" fillId="12" borderId="8" xfId="4" applyFont="1" applyFill="1" applyBorder="1" applyAlignment="1">
      <alignment horizontal="center" vertical="center" wrapText="1"/>
    </xf>
    <xf numFmtId="0" fontId="7" fillId="12" borderId="3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8" borderId="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4" xfId="4" applyFont="1" applyFill="1" applyBorder="1" applyAlignment="1">
      <alignment horizontal="center" vertical="center" wrapText="1"/>
    </xf>
    <xf numFmtId="0" fontId="7" fillId="8" borderId="9" xfId="4" applyFont="1" applyFill="1" applyBorder="1" applyAlignment="1">
      <alignment horizontal="center" vertical="center" wrapText="1"/>
    </xf>
    <xf numFmtId="0" fontId="7" fillId="8" borderId="16" xfId="4" applyFont="1" applyFill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/>
    </xf>
    <xf numFmtId="0" fontId="4" fillId="10" borderId="4" xfId="4" applyFont="1" applyFill="1" applyBorder="1" applyAlignment="1">
      <alignment horizontal="center" vertical="center" wrapText="1"/>
    </xf>
    <xf numFmtId="0" fontId="4" fillId="10" borderId="7" xfId="4" applyFont="1" applyFill="1" applyBorder="1" applyAlignment="1">
      <alignment horizontal="center" vertical="center" wrapText="1"/>
    </xf>
    <xf numFmtId="0" fontId="4" fillId="10" borderId="6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</cellXfs>
  <cellStyles count="10">
    <cellStyle name="Comma 2" xfId="2" xr:uid="{00000000-0005-0000-0000-000001000000}"/>
    <cellStyle name="Comma 2 2" xfId="5" xr:uid="{1767AAF4-933A-4E80-A802-3A7948B7E2AD}"/>
    <cellStyle name="Comma 2 2 2" xfId="9" xr:uid="{FB5DBAB3-22D0-4ECB-A78F-44AED7E582A9}"/>
    <cellStyle name="Comma 2 6 2 2" xfId="8" xr:uid="{5A1E5738-8A1D-4CED-BCC0-FB013B4EF357}"/>
    <cellStyle name="Normal" xfId="0" builtinId="0"/>
    <cellStyle name="Normal 2" xfId="1" xr:uid="{00000000-0005-0000-0000-000003000000}"/>
    <cellStyle name="Normal 2 2" xfId="4" xr:uid="{F8BCE2A8-4BBF-4B49-B296-8F565E1EA50A}"/>
    <cellStyle name="Normal 2 5" xfId="3" xr:uid="{00000000-0005-0000-0000-000004000000}"/>
    <cellStyle name="Normal 2 6 2 2" xfId="7" xr:uid="{A39E9DFC-9C05-4601-A10F-B3827E4B68A3}"/>
    <cellStyle name="Percent 2" xfId="6" xr:uid="{E0857AB0-C854-46F4-A0CD-9EDFCC2DE040}"/>
  </cellStyles>
  <dxfs count="0"/>
  <tableStyles count="0" defaultTableStyle="TableStyleMedium2" defaultPivotStyle="PivotStyleLight16"/>
  <colors>
    <mruColors>
      <color rgb="FFF2E4D6"/>
      <color rgb="FFF15151"/>
      <color rgb="FF66FFCC"/>
      <color rgb="FFE5CFB5"/>
      <color rgb="FFFFFAEB"/>
      <color rgb="FFF9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EOP/OCR/Research%20&amp;%20Analysis/Workload/Staff/RAS%20Model%20Updates/Reassess%20model%20parameters/Finance%20dollar%20conversion/RAS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Revenue/FY%202013-14%20TCTF%20Projections/2013TCTF%20Revenue%20Projection_06DecColl%20201402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BDTSU/Annual%20Report%20to%20Legislature/FY%202008-09/Allocation%20Report/KP-AllocationsReimb-MOD-FY2008-Nov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Funding%20Models/5%20year%20Special%20Funds%20funding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Documents%20and%20Settings/jleibowitz/Local%20Settings/Temporary%20Internet%20Files/OLK178/TC-145%20effective%20Jan%201%2009_JLP%2001070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678F-3B55-4661-93A9-7D04D449692C}">
  <dimension ref="A1:AR109"/>
  <sheetViews>
    <sheetView showGridLines="0" tabSelected="1" zoomScaleNormal="100" workbookViewId="0">
      <pane xSplit="2" ySplit="5" topLeftCell="V43" activePane="bottomRight" state="frozen"/>
      <selection pane="topRight" activeCell="C1" sqref="C1"/>
      <selection pane="bottomLeft" activeCell="A5" sqref="A5"/>
      <selection pane="bottomRight" activeCell="A65" sqref="A65"/>
    </sheetView>
  </sheetViews>
  <sheetFormatPr defaultColWidth="9.1796875" defaultRowHeight="14.5" outlineLevelCol="1" x14ac:dyDescent="0.35"/>
  <cols>
    <col min="1" max="1" width="14.81640625" style="1" bestFit="1" customWidth="1"/>
    <col min="2" max="2" width="1.7265625" style="1" customWidth="1"/>
    <col min="3" max="5" width="14.81640625" style="1" customWidth="1"/>
    <col min="6" max="6" width="1.7265625" style="1" customWidth="1"/>
    <col min="7" max="8" width="14.7265625" style="1" customWidth="1"/>
    <col min="9" max="9" width="14.453125" style="1" customWidth="1"/>
    <col min="10" max="10" width="13.453125" style="1" customWidth="1"/>
    <col min="11" max="11" width="1.7265625" style="1" customWidth="1"/>
    <col min="12" max="12" width="12.453125" style="1" bestFit="1" customWidth="1"/>
    <col min="13" max="13" width="12.26953125" style="1" bestFit="1" customWidth="1"/>
    <col min="14" max="14" width="12.1796875" style="1" customWidth="1"/>
    <col min="15" max="15" width="12.54296875" style="1" customWidth="1"/>
    <col min="16" max="16" width="13.1796875" style="1" customWidth="1"/>
    <col min="17" max="17" width="1.7265625" style="1" customWidth="1"/>
    <col min="18" max="18" width="12.81640625" style="1" customWidth="1"/>
    <col min="19" max="19" width="12.7265625" style="1" customWidth="1"/>
    <col min="20" max="20" width="14.81640625" style="1" bestFit="1" customWidth="1"/>
    <col min="21" max="21" width="14.54296875" style="1" customWidth="1"/>
    <col min="22" max="22" width="12.453125" style="1" customWidth="1"/>
    <col min="23" max="23" width="14" style="1" customWidth="1"/>
    <col min="24" max="24" width="1.7265625" style="1" customWidth="1"/>
    <col min="25" max="25" width="14.7265625" style="1" customWidth="1"/>
    <col min="26" max="26" width="1.7265625" style="1" customWidth="1"/>
    <col min="27" max="27" width="15.1796875" style="1" customWidth="1"/>
    <col min="28" max="28" width="12.54296875" style="1" bestFit="1" customWidth="1"/>
    <col min="29" max="30" width="15.54296875" style="1" customWidth="1"/>
    <col min="31" max="31" width="1.7265625" style="1" customWidth="1"/>
    <col min="32" max="32" width="15.54296875" style="1" customWidth="1"/>
    <col min="33" max="33" width="1.7265625" style="1" customWidth="1"/>
    <col min="34" max="34" width="13.81640625" style="1" customWidth="1"/>
    <col min="35" max="35" width="14.26953125" style="1" bestFit="1" customWidth="1"/>
    <col min="36" max="36" width="13.1796875" style="1" bestFit="1" customWidth="1"/>
    <col min="37" max="37" width="12.26953125" style="1" customWidth="1"/>
    <col min="38" max="38" width="13.54296875" style="1" bestFit="1" customWidth="1"/>
    <col min="39" max="39" width="15" style="1" customWidth="1"/>
    <col min="40" max="40" width="1.7265625" style="1" customWidth="1"/>
    <col min="41" max="41" width="15.81640625" style="1" customWidth="1"/>
    <col min="42" max="42" width="3.26953125" style="1" customWidth="1"/>
    <col min="43" max="43" width="16.81640625" style="29" hidden="1" customWidth="1" outlineLevel="1"/>
    <col min="44" max="44" width="13.453125" style="1" bestFit="1" customWidth="1" collapsed="1"/>
    <col min="45" max="16384" width="9.1796875" style="1"/>
  </cols>
  <sheetData>
    <row r="1" spans="1:43" ht="45.75" customHeight="1" x14ac:dyDescent="0.35">
      <c r="A1" s="87" t="s">
        <v>1</v>
      </c>
      <c r="C1" s="90" t="s">
        <v>140</v>
      </c>
      <c r="D1" s="53" t="s">
        <v>165</v>
      </c>
      <c r="E1" s="90" t="s">
        <v>163</v>
      </c>
      <c r="G1" s="91" t="s">
        <v>141</v>
      </c>
      <c r="H1" s="92"/>
      <c r="I1" s="92"/>
      <c r="J1" s="93"/>
      <c r="L1" s="77" t="s">
        <v>112</v>
      </c>
      <c r="M1" s="78"/>
      <c r="N1" s="78"/>
      <c r="O1" s="78"/>
      <c r="P1" s="79"/>
      <c r="R1" s="81" t="s">
        <v>143</v>
      </c>
      <c r="S1" s="82"/>
      <c r="T1" s="82"/>
      <c r="U1" s="82"/>
      <c r="V1" s="82"/>
      <c r="W1" s="83"/>
      <c r="Y1" s="60" t="s">
        <v>144</v>
      </c>
      <c r="AA1" s="72" t="s">
        <v>145</v>
      </c>
      <c r="AB1" s="73"/>
      <c r="AC1" s="73"/>
      <c r="AD1" s="74"/>
      <c r="AF1" s="60" t="s">
        <v>146</v>
      </c>
      <c r="AH1" s="56" t="s">
        <v>147</v>
      </c>
      <c r="AI1" s="57"/>
      <c r="AJ1" s="57"/>
      <c r="AK1" s="57"/>
      <c r="AL1" s="57"/>
      <c r="AM1" s="58"/>
      <c r="AO1" s="60" t="s">
        <v>148</v>
      </c>
      <c r="AQ1" s="30" t="s">
        <v>110</v>
      </c>
    </row>
    <row r="2" spans="1:43" x14ac:dyDescent="0.35">
      <c r="A2" s="88"/>
      <c r="C2" s="90"/>
      <c r="D2" s="52" t="s">
        <v>101</v>
      </c>
      <c r="E2" s="90"/>
      <c r="G2" s="91" t="s">
        <v>101</v>
      </c>
      <c r="H2" s="92"/>
      <c r="I2" s="92"/>
      <c r="J2" s="93"/>
      <c r="L2" s="80" t="s">
        <v>101</v>
      </c>
      <c r="M2" s="80"/>
      <c r="N2" s="80"/>
      <c r="O2" s="80"/>
      <c r="P2" s="80"/>
      <c r="R2" s="84" t="s">
        <v>101</v>
      </c>
      <c r="S2" s="85"/>
      <c r="T2" s="85"/>
      <c r="U2" s="85"/>
      <c r="V2" s="85"/>
      <c r="W2" s="86"/>
      <c r="Y2" s="60"/>
      <c r="AA2" s="42" t="s">
        <v>101</v>
      </c>
      <c r="AB2" s="36" t="s">
        <v>102</v>
      </c>
      <c r="AC2" s="36" t="s">
        <v>102</v>
      </c>
      <c r="AD2" s="36" t="s">
        <v>162</v>
      </c>
      <c r="AF2" s="60"/>
      <c r="AH2" s="45" t="s">
        <v>103</v>
      </c>
      <c r="AI2" s="44" t="s">
        <v>104</v>
      </c>
      <c r="AJ2" s="44" t="s">
        <v>124</v>
      </c>
      <c r="AK2" s="44" t="s">
        <v>124</v>
      </c>
      <c r="AL2" s="44" t="s">
        <v>105</v>
      </c>
      <c r="AM2" s="69" t="s">
        <v>135</v>
      </c>
      <c r="AO2" s="60"/>
      <c r="AQ2" s="28" t="s">
        <v>106</v>
      </c>
    </row>
    <row r="3" spans="1:43" ht="44.25" customHeight="1" x14ac:dyDescent="0.35">
      <c r="A3" s="88"/>
      <c r="C3" s="90"/>
      <c r="D3" s="94" t="s">
        <v>180</v>
      </c>
      <c r="E3" s="90"/>
      <c r="G3" s="59" t="s">
        <v>157</v>
      </c>
      <c r="H3" s="59" t="s">
        <v>142</v>
      </c>
      <c r="I3" s="59" t="s">
        <v>179</v>
      </c>
      <c r="J3" s="76" t="s">
        <v>119</v>
      </c>
      <c r="L3" s="55" t="s">
        <v>81</v>
      </c>
      <c r="M3" s="75" t="s">
        <v>130</v>
      </c>
      <c r="N3" s="75" t="s">
        <v>126</v>
      </c>
      <c r="O3" s="75" t="s">
        <v>127</v>
      </c>
      <c r="P3" s="55" t="s">
        <v>117</v>
      </c>
      <c r="R3" s="61" t="s">
        <v>86</v>
      </c>
      <c r="S3" s="61" t="s">
        <v>174</v>
      </c>
      <c r="T3" s="61" t="s">
        <v>120</v>
      </c>
      <c r="U3" s="65" t="s">
        <v>128</v>
      </c>
      <c r="V3" s="65" t="s">
        <v>113</v>
      </c>
      <c r="W3" s="66" t="s">
        <v>100</v>
      </c>
      <c r="Y3" s="60"/>
      <c r="AA3" s="63" t="s">
        <v>170</v>
      </c>
      <c r="AB3" s="63" t="s">
        <v>84</v>
      </c>
      <c r="AC3" s="63" t="s">
        <v>131</v>
      </c>
      <c r="AD3" s="63" t="s">
        <v>161</v>
      </c>
      <c r="AF3" s="60"/>
      <c r="AH3" s="67" t="s">
        <v>121</v>
      </c>
      <c r="AI3" s="67" t="s">
        <v>0</v>
      </c>
      <c r="AJ3" s="67" t="s">
        <v>136</v>
      </c>
      <c r="AK3" s="67" t="s">
        <v>125</v>
      </c>
      <c r="AL3" s="55" t="s">
        <v>139</v>
      </c>
      <c r="AM3" s="70"/>
      <c r="AO3" s="60"/>
      <c r="AQ3" s="64" t="s">
        <v>107</v>
      </c>
    </row>
    <row r="4" spans="1:43" s="2" customFormat="1" ht="102" customHeight="1" x14ac:dyDescent="0.35">
      <c r="A4" s="88"/>
      <c r="C4" s="90"/>
      <c r="D4" s="95"/>
      <c r="E4" s="90"/>
      <c r="G4" s="59"/>
      <c r="H4" s="59"/>
      <c r="I4" s="59"/>
      <c r="J4" s="76"/>
      <c r="L4" s="55"/>
      <c r="M4" s="75"/>
      <c r="N4" s="75"/>
      <c r="O4" s="75"/>
      <c r="P4" s="55"/>
      <c r="R4" s="62"/>
      <c r="S4" s="62"/>
      <c r="T4" s="62"/>
      <c r="U4" s="65"/>
      <c r="V4" s="65"/>
      <c r="W4" s="66"/>
      <c r="Y4" s="60"/>
      <c r="AA4" s="63"/>
      <c r="AB4" s="63"/>
      <c r="AC4" s="63"/>
      <c r="AD4" s="63"/>
      <c r="AF4" s="60"/>
      <c r="AH4" s="68"/>
      <c r="AI4" s="68"/>
      <c r="AJ4" s="68"/>
      <c r="AK4" s="68"/>
      <c r="AL4" s="55"/>
      <c r="AM4" s="71"/>
      <c r="AO4" s="60"/>
      <c r="AQ4" s="64"/>
    </row>
    <row r="5" spans="1:43" ht="19.5" customHeight="1" x14ac:dyDescent="0.35">
      <c r="A5" s="89"/>
      <c r="B5" s="3"/>
      <c r="C5" s="5" t="s">
        <v>2</v>
      </c>
      <c r="D5" s="5" t="s">
        <v>3</v>
      </c>
      <c r="E5" s="5" t="s">
        <v>164</v>
      </c>
      <c r="F5" s="3"/>
      <c r="G5" s="5" t="s">
        <v>5</v>
      </c>
      <c r="H5" s="5" t="s">
        <v>6</v>
      </c>
      <c r="I5" s="5" t="s">
        <v>7</v>
      </c>
      <c r="J5" s="33" t="s">
        <v>183</v>
      </c>
      <c r="K5" s="3"/>
      <c r="L5" s="4" t="s">
        <v>9</v>
      </c>
      <c r="M5" s="5" t="s">
        <v>108</v>
      </c>
      <c r="N5" s="5" t="s">
        <v>72</v>
      </c>
      <c r="O5" s="5" t="s">
        <v>181</v>
      </c>
      <c r="P5" s="5" t="s">
        <v>184</v>
      </c>
      <c r="Q5" s="3"/>
      <c r="R5" s="5" t="s">
        <v>69</v>
      </c>
      <c r="S5" s="5" t="s">
        <v>74</v>
      </c>
      <c r="T5" s="5" t="s">
        <v>87</v>
      </c>
      <c r="U5" s="5" t="s">
        <v>75</v>
      </c>
      <c r="V5" s="4" t="s">
        <v>82</v>
      </c>
      <c r="W5" s="34" t="s">
        <v>185</v>
      </c>
      <c r="X5" s="3"/>
      <c r="Y5" s="5" t="s">
        <v>186</v>
      </c>
      <c r="Z5" s="3"/>
      <c r="AA5" s="5" t="s">
        <v>167</v>
      </c>
      <c r="AB5" s="5" t="s">
        <v>168</v>
      </c>
      <c r="AC5" s="5" t="s">
        <v>88</v>
      </c>
      <c r="AD5" s="5" t="s">
        <v>137</v>
      </c>
      <c r="AE5" s="3"/>
      <c r="AF5" s="5" t="s">
        <v>187</v>
      </c>
      <c r="AG5" s="3"/>
      <c r="AH5" s="5" t="s">
        <v>90</v>
      </c>
      <c r="AI5" s="5" t="s">
        <v>169</v>
      </c>
      <c r="AJ5" s="5" t="s">
        <v>91</v>
      </c>
      <c r="AK5" s="5" t="s">
        <v>98</v>
      </c>
      <c r="AL5" s="4" t="s">
        <v>182</v>
      </c>
      <c r="AM5" s="32" t="s">
        <v>188</v>
      </c>
      <c r="AN5" s="3"/>
      <c r="AO5" s="4" t="s">
        <v>189</v>
      </c>
      <c r="AQ5" s="4" t="s">
        <v>92</v>
      </c>
    </row>
    <row r="6" spans="1:43" x14ac:dyDescent="0.35">
      <c r="A6" s="7" t="s">
        <v>10</v>
      </c>
      <c r="B6" s="9"/>
      <c r="C6" s="11">
        <v>84421035.243216798</v>
      </c>
      <c r="D6" s="11">
        <v>-1023592.7334481905</v>
      </c>
      <c r="E6" s="11">
        <f>C6+D6</f>
        <v>83397442.509768605</v>
      </c>
      <c r="F6" s="9"/>
      <c r="G6" s="12">
        <v>2652865.0549743874</v>
      </c>
      <c r="H6" s="12">
        <v>134353.14633333293</v>
      </c>
      <c r="I6" s="12">
        <v>479311.11026698153</v>
      </c>
      <c r="J6" s="23">
        <f t="shared" ref="J6:J37" si="0">SUM(G6:I6)</f>
        <v>3266529.3115747022</v>
      </c>
      <c r="K6" s="9"/>
      <c r="L6" s="12">
        <v>0</v>
      </c>
      <c r="M6" s="12">
        <v>159891.23000000001</v>
      </c>
      <c r="N6" s="12"/>
      <c r="O6" s="12"/>
      <c r="P6" s="23">
        <f>SUM(L6:O6)</f>
        <v>159891.23000000001</v>
      </c>
      <c r="Q6" s="9"/>
      <c r="R6" s="12">
        <f>'WF Allocation'!AB5</f>
        <v>0</v>
      </c>
      <c r="S6" s="12">
        <f>'WF Allocation'!AD5</f>
        <v>-300.90969702609965</v>
      </c>
      <c r="T6" s="12"/>
      <c r="U6" s="12">
        <v>0</v>
      </c>
      <c r="V6" s="12">
        <v>0</v>
      </c>
      <c r="W6" s="23">
        <f>SUM(R6:V6)</f>
        <v>-300.90969702609965</v>
      </c>
      <c r="X6" s="9"/>
      <c r="Y6" s="8">
        <f t="shared" ref="Y6:Y37" si="1">E6+J6+P6+W6</f>
        <v>86823562.141646281</v>
      </c>
      <c r="Z6" s="9"/>
      <c r="AA6" s="11">
        <v>2104111</v>
      </c>
      <c r="AB6" s="11">
        <v>3102046</v>
      </c>
      <c r="AC6" s="11"/>
      <c r="AD6" s="11"/>
      <c r="AE6" s="9"/>
      <c r="AF6" s="8">
        <f>Y6+SUM(AA6:AD6)</f>
        <v>92029719.141646281</v>
      </c>
      <c r="AG6" s="9"/>
      <c r="AH6" s="12">
        <v>424792</v>
      </c>
      <c r="AI6" s="12">
        <v>1009970</v>
      </c>
      <c r="AJ6" s="12">
        <v>5855150.5378900161</v>
      </c>
      <c r="AK6" s="12">
        <v>37690.42530000001</v>
      </c>
      <c r="AL6" s="12"/>
      <c r="AM6" s="23">
        <f>SUM(AH6:AL6)</f>
        <v>7327602.9631900163</v>
      </c>
      <c r="AN6" s="9"/>
      <c r="AO6" s="10">
        <f>AF6+AM6</f>
        <v>99357322.1048363</v>
      </c>
      <c r="AQ6" s="31">
        <v>208148.86</v>
      </c>
    </row>
    <row r="7" spans="1:43" x14ac:dyDescent="0.35">
      <c r="A7" s="7" t="s">
        <v>11</v>
      </c>
      <c r="B7" s="9"/>
      <c r="C7" s="11">
        <v>886021.90387966926</v>
      </c>
      <c r="D7" s="11">
        <v>0</v>
      </c>
      <c r="E7" s="11">
        <f t="shared" ref="E7:E64" si="2">C7+D7</f>
        <v>886021.90387966926</v>
      </c>
      <c r="F7" s="9"/>
      <c r="G7" s="12">
        <v>28500.230185980752</v>
      </c>
      <c r="H7" s="12">
        <v>11513.863499999989</v>
      </c>
      <c r="I7" s="12">
        <v>0</v>
      </c>
      <c r="J7" s="23">
        <f t="shared" si="0"/>
        <v>40014.093685980741</v>
      </c>
      <c r="K7" s="9"/>
      <c r="L7" s="12">
        <v>0</v>
      </c>
      <c r="M7" s="12">
        <v>473.75</v>
      </c>
      <c r="N7" s="12"/>
      <c r="O7" s="12"/>
      <c r="P7" s="23">
        <f>SUM(L7:O7)</f>
        <v>473.75</v>
      </c>
      <c r="Q7" s="9"/>
      <c r="R7" s="12">
        <f>'WF Allocation'!AB6</f>
        <v>-47666.747565650032</v>
      </c>
      <c r="S7" s="12">
        <f>'WF Allocation'!AD6</f>
        <v>0</v>
      </c>
      <c r="T7" s="12"/>
      <c r="U7" s="12">
        <v>0</v>
      </c>
      <c r="V7" s="12">
        <v>0</v>
      </c>
      <c r="W7" s="23">
        <f t="shared" ref="W7:W64" si="3">SUM(R7:V7)</f>
        <v>-47666.747565650032</v>
      </c>
      <c r="X7" s="9"/>
      <c r="Y7" s="8">
        <f t="shared" si="1"/>
        <v>878843</v>
      </c>
      <c r="Z7" s="9"/>
      <c r="AA7" s="11">
        <v>21282</v>
      </c>
      <c r="AB7" s="11">
        <v>20340</v>
      </c>
      <c r="AC7" s="11"/>
      <c r="AD7" s="11"/>
      <c r="AE7" s="9"/>
      <c r="AF7" s="8">
        <f>Y7+SUM(AA7:AD7)</f>
        <v>920465</v>
      </c>
      <c r="AG7" s="9"/>
      <c r="AH7" s="12">
        <v>2034</v>
      </c>
      <c r="AI7" s="12">
        <v>34675</v>
      </c>
      <c r="AJ7" s="12">
        <v>881.72568475086621</v>
      </c>
      <c r="AK7" s="12">
        <v>0</v>
      </c>
      <c r="AL7" s="12"/>
      <c r="AM7" s="23">
        <f t="shared" ref="AM7:AM37" si="4">SUM(AH7:AL7)</f>
        <v>37590.725684750869</v>
      </c>
      <c r="AN7" s="9"/>
      <c r="AO7" s="10">
        <f t="shared" ref="AO7:AO64" si="5">AF7+AM7</f>
        <v>958055.72568475083</v>
      </c>
      <c r="AQ7" s="31">
        <v>145.61000000000001</v>
      </c>
    </row>
    <row r="8" spans="1:43" x14ac:dyDescent="0.35">
      <c r="A8" s="7" t="s">
        <v>12</v>
      </c>
      <c r="B8" s="9"/>
      <c r="C8" s="11">
        <v>3987300.2205050923</v>
      </c>
      <c r="D8" s="11">
        <v>0</v>
      </c>
      <c r="E8" s="11">
        <f t="shared" si="2"/>
        <v>3987300.2205050923</v>
      </c>
      <c r="F8" s="9"/>
      <c r="G8" s="12">
        <v>119319.86591421795</v>
      </c>
      <c r="H8" s="12">
        <v>172217.8645</v>
      </c>
      <c r="I8" s="12">
        <v>0</v>
      </c>
      <c r="J8" s="23">
        <f t="shared" si="0"/>
        <v>291537.73041421792</v>
      </c>
      <c r="K8" s="9"/>
      <c r="L8" s="12">
        <v>5790</v>
      </c>
      <c r="M8" s="12">
        <v>5763.98</v>
      </c>
      <c r="N8" s="12"/>
      <c r="O8" s="12"/>
      <c r="P8" s="23">
        <f t="shared" ref="P8:P37" si="6">SUM(L8:O8)</f>
        <v>11553.98</v>
      </c>
      <c r="Q8" s="9"/>
      <c r="R8" s="12">
        <f>'WF Allocation'!AB7</f>
        <v>0</v>
      </c>
      <c r="S8" s="12">
        <f>'WF Allocation'!AD7</f>
        <v>-15.116732928729913</v>
      </c>
      <c r="T8" s="12"/>
      <c r="U8" s="12">
        <v>0</v>
      </c>
      <c r="V8" s="12">
        <v>0</v>
      </c>
      <c r="W8" s="23">
        <f t="shared" si="3"/>
        <v>-15.116732928729913</v>
      </c>
      <c r="X8" s="9"/>
      <c r="Y8" s="8">
        <f t="shared" si="1"/>
        <v>4290376.8141863821</v>
      </c>
      <c r="Z8" s="9"/>
      <c r="AA8" s="11">
        <v>62182</v>
      </c>
      <c r="AB8" s="11">
        <v>51756</v>
      </c>
      <c r="AC8" s="11"/>
      <c r="AD8" s="11"/>
      <c r="AE8" s="9"/>
      <c r="AF8" s="8">
        <f t="shared" ref="AF8:AF64" si="7">Y8+SUM(AA8:AD8)</f>
        <v>4404314.8141863821</v>
      </c>
      <c r="AG8" s="9"/>
      <c r="AH8" s="12">
        <v>11006</v>
      </c>
      <c r="AI8" s="12">
        <v>56263</v>
      </c>
      <c r="AJ8" s="12">
        <v>66706.055580459142</v>
      </c>
      <c r="AK8" s="12">
        <v>108452.85309999999</v>
      </c>
      <c r="AL8" s="12"/>
      <c r="AM8" s="23">
        <f t="shared" si="4"/>
        <v>242427.90868045914</v>
      </c>
      <c r="AN8" s="9"/>
      <c r="AO8" s="10">
        <f t="shared" si="5"/>
        <v>4646742.7228668416</v>
      </c>
      <c r="AQ8" s="31">
        <v>4855.58</v>
      </c>
    </row>
    <row r="9" spans="1:43" x14ac:dyDescent="0.35">
      <c r="A9" s="7" t="s">
        <v>13</v>
      </c>
      <c r="B9" s="9"/>
      <c r="C9" s="11">
        <v>13503991.268022925</v>
      </c>
      <c r="D9" s="11">
        <v>-223924.3118579275</v>
      </c>
      <c r="E9" s="11">
        <f t="shared" si="2"/>
        <v>13280066.956164997</v>
      </c>
      <c r="F9" s="9"/>
      <c r="G9" s="12">
        <v>402314.44566445646</v>
      </c>
      <c r="H9" s="12">
        <v>202874.55200000003</v>
      </c>
      <c r="I9" s="12">
        <v>176614.48632306996</v>
      </c>
      <c r="J9" s="23">
        <f t="shared" si="0"/>
        <v>781803.4839875265</v>
      </c>
      <c r="K9" s="9"/>
      <c r="L9" s="12">
        <v>15210</v>
      </c>
      <c r="M9" s="12">
        <v>149942.44</v>
      </c>
      <c r="N9" s="12"/>
      <c r="O9" s="12"/>
      <c r="P9" s="23">
        <f t="shared" si="6"/>
        <v>165152.44</v>
      </c>
      <c r="Q9" s="9"/>
      <c r="R9" s="12">
        <f>'WF Allocation'!AB8</f>
        <v>0</v>
      </c>
      <c r="S9" s="12">
        <f>'WF Allocation'!AD8</f>
        <v>-46.851392081008946</v>
      </c>
      <c r="T9" s="12"/>
      <c r="U9" s="12">
        <v>0</v>
      </c>
      <c r="V9" s="12">
        <v>0</v>
      </c>
      <c r="W9" s="23">
        <f t="shared" si="3"/>
        <v>-46.851392081008946</v>
      </c>
      <c r="X9" s="9"/>
      <c r="Y9" s="8">
        <f t="shared" si="1"/>
        <v>14226976.028760443</v>
      </c>
      <c r="Z9" s="9"/>
      <c r="AA9" s="11">
        <v>273524</v>
      </c>
      <c r="AB9" s="11">
        <v>124077</v>
      </c>
      <c r="AC9" s="11"/>
      <c r="AD9" s="11"/>
      <c r="AE9" s="9"/>
      <c r="AF9" s="8">
        <f t="shared" si="7"/>
        <v>14624577.028760443</v>
      </c>
      <c r="AG9" s="9"/>
      <c r="AH9" s="12">
        <v>59332</v>
      </c>
      <c r="AI9" s="12">
        <v>163674</v>
      </c>
      <c r="AJ9" s="12">
        <v>263021.83957085339</v>
      </c>
      <c r="AK9" s="12">
        <v>0</v>
      </c>
      <c r="AL9" s="12"/>
      <c r="AM9" s="23">
        <f t="shared" si="4"/>
        <v>486027.83957085339</v>
      </c>
      <c r="AN9" s="9"/>
      <c r="AO9" s="10">
        <f t="shared" si="5"/>
        <v>15110604.868331296</v>
      </c>
      <c r="AQ9" s="31">
        <v>28641.61</v>
      </c>
    </row>
    <row r="10" spans="1:43" x14ac:dyDescent="0.35">
      <c r="A10" s="7" t="s">
        <v>14</v>
      </c>
      <c r="B10" s="9"/>
      <c r="C10" s="11">
        <v>3082492.3570658467</v>
      </c>
      <c r="D10" s="11">
        <v>0</v>
      </c>
      <c r="E10" s="11">
        <f t="shared" si="2"/>
        <v>3082492.3570658467</v>
      </c>
      <c r="F10" s="9"/>
      <c r="G10" s="12">
        <v>98632.189422702038</v>
      </c>
      <c r="H10" s="12">
        <v>79796.160870083346</v>
      </c>
      <c r="I10" s="12">
        <v>0</v>
      </c>
      <c r="J10" s="23">
        <f t="shared" si="0"/>
        <v>178428.35029278538</v>
      </c>
      <c r="K10" s="9"/>
      <c r="L10" s="12">
        <v>791.24</v>
      </c>
      <c r="M10" s="12">
        <v>7580.03</v>
      </c>
      <c r="N10" s="12"/>
      <c r="O10" s="12"/>
      <c r="P10" s="23">
        <f t="shared" si="6"/>
        <v>8371.27</v>
      </c>
      <c r="Q10" s="9"/>
      <c r="R10" s="12">
        <f>'WF Allocation'!AB9</f>
        <v>0</v>
      </c>
      <c r="S10" s="12">
        <f>'WF Allocation'!AD9</f>
        <v>-11.663695373292565</v>
      </c>
      <c r="T10" s="12"/>
      <c r="U10" s="12">
        <v>0</v>
      </c>
      <c r="V10" s="12">
        <v>0</v>
      </c>
      <c r="W10" s="23">
        <f t="shared" si="3"/>
        <v>-11.663695373292565</v>
      </c>
      <c r="X10" s="9"/>
      <c r="Y10" s="8">
        <f t="shared" si="1"/>
        <v>3269280.3136632591</v>
      </c>
      <c r="Z10" s="9"/>
      <c r="AA10" s="11">
        <v>58645</v>
      </c>
      <c r="AB10" s="11">
        <v>50506</v>
      </c>
      <c r="AC10" s="11"/>
      <c r="AD10" s="11"/>
      <c r="AE10" s="9"/>
      <c r="AF10" s="8">
        <f t="shared" si="7"/>
        <v>3378431.3136632591</v>
      </c>
      <c r="AG10" s="9"/>
      <c r="AH10" s="12">
        <v>18652</v>
      </c>
      <c r="AI10" s="12">
        <v>60407</v>
      </c>
      <c r="AJ10" s="12">
        <v>68992.782315746008</v>
      </c>
      <c r="AK10" s="12">
        <v>0</v>
      </c>
      <c r="AL10" s="12"/>
      <c r="AM10" s="23">
        <f t="shared" si="4"/>
        <v>148051.78231574601</v>
      </c>
      <c r="AN10" s="9"/>
      <c r="AO10" s="10">
        <f t="shared" si="5"/>
        <v>3526483.0959790051</v>
      </c>
      <c r="AQ10" s="31">
        <v>5714.05</v>
      </c>
    </row>
    <row r="11" spans="1:43" x14ac:dyDescent="0.35">
      <c r="A11" s="7" t="s">
        <v>15</v>
      </c>
      <c r="B11" s="9"/>
      <c r="C11" s="11">
        <v>2236377.1251357836</v>
      </c>
      <c r="D11" s="11">
        <v>0</v>
      </c>
      <c r="E11" s="11">
        <f t="shared" si="2"/>
        <v>2236377.1251357836</v>
      </c>
      <c r="F11" s="9"/>
      <c r="G11" s="12">
        <v>71098.054853623209</v>
      </c>
      <c r="H11" s="12">
        <v>37916.237799999988</v>
      </c>
      <c r="I11" s="12">
        <v>0</v>
      </c>
      <c r="J11" s="23">
        <f t="shared" si="0"/>
        <v>109014.2926536232</v>
      </c>
      <c r="K11" s="9"/>
      <c r="L11" s="12">
        <v>0</v>
      </c>
      <c r="M11" s="12">
        <v>7343.15</v>
      </c>
      <c r="N11" s="12"/>
      <c r="O11" s="12"/>
      <c r="P11" s="23">
        <f t="shared" si="6"/>
        <v>7343.15</v>
      </c>
      <c r="Q11" s="9"/>
      <c r="R11" s="12">
        <f>'WF Allocation'!AB10</f>
        <v>0</v>
      </c>
      <c r="S11" s="12">
        <f>'WF Allocation'!AD10</f>
        <v>-8.4054026719420598</v>
      </c>
      <c r="T11" s="12"/>
      <c r="U11" s="12">
        <v>0</v>
      </c>
      <c r="V11" s="12">
        <v>0</v>
      </c>
      <c r="W11" s="23">
        <f t="shared" si="3"/>
        <v>-8.4054026719420598</v>
      </c>
      <c r="X11" s="9"/>
      <c r="Y11" s="8">
        <f t="shared" si="1"/>
        <v>2352726.1623867345</v>
      </c>
      <c r="Z11" s="9"/>
      <c r="AA11" s="11">
        <v>48701</v>
      </c>
      <c r="AB11" s="11">
        <v>24773</v>
      </c>
      <c r="AC11" s="11"/>
      <c r="AD11" s="11"/>
      <c r="AE11" s="9"/>
      <c r="AF11" s="8">
        <f t="shared" si="7"/>
        <v>2426200.1623867345</v>
      </c>
      <c r="AG11" s="9"/>
      <c r="AH11" s="12">
        <v>13708</v>
      </c>
      <c r="AI11" s="12">
        <v>46905</v>
      </c>
      <c r="AJ11" s="12">
        <v>139071.27177012395</v>
      </c>
      <c r="AK11" s="12">
        <v>0</v>
      </c>
      <c r="AL11" s="12"/>
      <c r="AM11" s="23">
        <f t="shared" si="4"/>
        <v>199684.27177012395</v>
      </c>
      <c r="AN11" s="9"/>
      <c r="AO11" s="10">
        <f t="shared" si="5"/>
        <v>2625884.4341568584</v>
      </c>
      <c r="AQ11" s="31">
        <v>2788.59</v>
      </c>
    </row>
    <row r="12" spans="1:43" x14ac:dyDescent="0.35">
      <c r="A12" s="7" t="s">
        <v>16</v>
      </c>
      <c r="B12" s="9"/>
      <c r="C12" s="11">
        <v>47950059.038525619</v>
      </c>
      <c r="D12" s="11">
        <v>-1511253.8485700032</v>
      </c>
      <c r="E12" s="11">
        <f t="shared" si="2"/>
        <v>46438805.189955615</v>
      </c>
      <c r="F12" s="9"/>
      <c r="G12" s="12">
        <v>1557425.5370115421</v>
      </c>
      <c r="H12" s="12">
        <v>586905.40580000007</v>
      </c>
      <c r="I12" s="12">
        <v>1191962.2302481327</v>
      </c>
      <c r="J12" s="23">
        <f t="shared" si="0"/>
        <v>3336293.1730596749</v>
      </c>
      <c r="K12" s="9"/>
      <c r="L12" s="12">
        <v>0</v>
      </c>
      <c r="M12" s="12">
        <v>40268.9</v>
      </c>
      <c r="N12" s="12"/>
      <c r="O12" s="12"/>
      <c r="P12" s="23">
        <f t="shared" si="6"/>
        <v>40268.9</v>
      </c>
      <c r="Q12" s="9"/>
      <c r="R12" s="12">
        <f>'WF Allocation'!AB11</f>
        <v>0</v>
      </c>
      <c r="S12" s="12">
        <f>'WF Allocation'!AD11</f>
        <v>-178.67721998281493</v>
      </c>
      <c r="T12" s="12"/>
      <c r="U12" s="12">
        <v>0</v>
      </c>
      <c r="V12" s="12">
        <v>0</v>
      </c>
      <c r="W12" s="23">
        <f t="shared" si="3"/>
        <v>-178.67721998281493</v>
      </c>
      <c r="X12" s="9"/>
      <c r="Y12" s="8">
        <f t="shared" si="1"/>
        <v>49815188.585795306</v>
      </c>
      <c r="Z12" s="9"/>
      <c r="AA12" s="11">
        <v>1132213</v>
      </c>
      <c r="AB12" s="11">
        <v>1396191</v>
      </c>
      <c r="AC12" s="11"/>
      <c r="AD12" s="11"/>
      <c r="AE12" s="9"/>
      <c r="AF12" s="8">
        <f t="shared" si="7"/>
        <v>52343592.585795306</v>
      </c>
      <c r="AG12" s="9"/>
      <c r="AH12" s="12">
        <v>218186</v>
      </c>
      <c r="AI12" s="12">
        <v>709092</v>
      </c>
      <c r="AJ12" s="12">
        <v>3315643.8939570803</v>
      </c>
      <c r="AK12" s="12">
        <v>18853.028399999985</v>
      </c>
      <c r="AL12" s="12"/>
      <c r="AM12" s="23">
        <f t="shared" si="4"/>
        <v>4261774.9223570805</v>
      </c>
      <c r="AN12" s="9"/>
      <c r="AO12" s="10">
        <f t="shared" si="5"/>
        <v>56605367.508152388</v>
      </c>
      <c r="AQ12" s="31">
        <v>144155.98000000001</v>
      </c>
    </row>
    <row r="13" spans="1:43" x14ac:dyDescent="0.35">
      <c r="A13" s="7" t="s">
        <v>17</v>
      </c>
      <c r="B13" s="9"/>
      <c r="C13" s="11">
        <v>3452933.5971214585</v>
      </c>
      <c r="D13" s="11">
        <v>0</v>
      </c>
      <c r="E13" s="11">
        <f t="shared" si="2"/>
        <v>3452933.5971214585</v>
      </c>
      <c r="F13" s="9"/>
      <c r="G13" s="12">
        <v>111653.14397034653</v>
      </c>
      <c r="H13" s="12">
        <v>37878.715690000012</v>
      </c>
      <c r="I13" s="12">
        <v>0</v>
      </c>
      <c r="J13" s="23">
        <f t="shared" si="0"/>
        <v>149531.85966034653</v>
      </c>
      <c r="K13" s="9"/>
      <c r="L13" s="12">
        <v>0</v>
      </c>
      <c r="M13" s="12">
        <v>14686.31</v>
      </c>
      <c r="N13" s="12"/>
      <c r="O13" s="12"/>
      <c r="P13" s="23">
        <f t="shared" si="6"/>
        <v>14686.31</v>
      </c>
      <c r="Q13" s="9"/>
      <c r="R13" s="12">
        <f>'WF Allocation'!AB12</f>
        <v>0</v>
      </c>
      <c r="S13" s="12">
        <f>'WF Allocation'!AD12</f>
        <v>-12.970277899722941</v>
      </c>
      <c r="T13" s="12"/>
      <c r="U13" s="12">
        <v>0</v>
      </c>
      <c r="V13" s="12">
        <v>0</v>
      </c>
      <c r="W13" s="23">
        <f t="shared" si="3"/>
        <v>-12.970277899722941</v>
      </c>
      <c r="X13" s="9"/>
      <c r="Y13" s="8">
        <f t="shared" si="1"/>
        <v>3617138.7965039052</v>
      </c>
      <c r="Z13" s="9"/>
      <c r="AA13" s="11">
        <v>69702</v>
      </c>
      <c r="AB13" s="11">
        <v>94130</v>
      </c>
      <c r="AC13" s="11"/>
      <c r="AD13" s="11"/>
      <c r="AE13" s="9"/>
      <c r="AF13" s="8">
        <f t="shared" si="7"/>
        <v>3780970.7965039052</v>
      </c>
      <c r="AG13" s="9"/>
      <c r="AH13" s="12">
        <v>11208</v>
      </c>
      <c r="AI13" s="12">
        <v>49989</v>
      </c>
      <c r="AJ13" s="12">
        <v>52538.230028096805</v>
      </c>
      <c r="AK13" s="12">
        <v>0</v>
      </c>
      <c r="AL13" s="12"/>
      <c r="AM13" s="23">
        <f t="shared" si="4"/>
        <v>113735.2300280968</v>
      </c>
      <c r="AN13" s="9"/>
      <c r="AO13" s="10">
        <f t="shared" si="5"/>
        <v>3894706.0265320018</v>
      </c>
      <c r="AQ13" s="31">
        <v>3431.37</v>
      </c>
    </row>
    <row r="14" spans="1:43" x14ac:dyDescent="0.35">
      <c r="A14" s="7" t="s">
        <v>18</v>
      </c>
      <c r="B14" s="9"/>
      <c r="C14" s="11">
        <v>8583152.578098638</v>
      </c>
      <c r="D14" s="11">
        <v>-129337.94142228011</v>
      </c>
      <c r="E14" s="11">
        <f t="shared" si="2"/>
        <v>8453814.6366763581</v>
      </c>
      <c r="F14" s="9"/>
      <c r="G14" s="12">
        <v>282131.55473888101</v>
      </c>
      <c r="H14" s="12">
        <v>44464.989200000011</v>
      </c>
      <c r="I14" s="12">
        <v>102011.94277141467</v>
      </c>
      <c r="J14" s="23">
        <f t="shared" si="0"/>
        <v>428608.48671029566</v>
      </c>
      <c r="K14" s="9"/>
      <c r="L14" s="12">
        <v>24418</v>
      </c>
      <c r="M14" s="12">
        <v>41690.160000000003</v>
      </c>
      <c r="N14" s="12"/>
      <c r="O14" s="12"/>
      <c r="P14" s="23">
        <f t="shared" si="6"/>
        <v>66108.160000000003</v>
      </c>
      <c r="Q14" s="9"/>
      <c r="R14" s="12">
        <f>'WF Allocation'!AB13</f>
        <v>0</v>
      </c>
      <c r="S14" s="12">
        <f>'WF Allocation'!AD13</f>
        <v>-31.945778675555868</v>
      </c>
      <c r="T14" s="12"/>
      <c r="U14" s="12">
        <v>0</v>
      </c>
      <c r="V14" s="12">
        <v>0</v>
      </c>
      <c r="W14" s="23">
        <f t="shared" si="3"/>
        <v>-31.945778675555868</v>
      </c>
      <c r="X14" s="9"/>
      <c r="Y14" s="8">
        <f t="shared" si="1"/>
        <v>8948499.3376079779</v>
      </c>
      <c r="Z14" s="9"/>
      <c r="AA14" s="11">
        <v>186535</v>
      </c>
      <c r="AB14" s="11">
        <v>213120</v>
      </c>
      <c r="AC14" s="11"/>
      <c r="AD14" s="11"/>
      <c r="AE14" s="9"/>
      <c r="AF14" s="8">
        <f t="shared" si="7"/>
        <v>9348154.3376079779</v>
      </c>
      <c r="AG14" s="9"/>
      <c r="AH14" s="12">
        <v>54374</v>
      </c>
      <c r="AI14" s="12">
        <v>145931</v>
      </c>
      <c r="AJ14" s="12">
        <v>251822.43595164709</v>
      </c>
      <c r="AK14" s="12">
        <v>0</v>
      </c>
      <c r="AL14" s="12"/>
      <c r="AM14" s="23">
        <f t="shared" si="4"/>
        <v>452127.43595164712</v>
      </c>
      <c r="AN14" s="9"/>
      <c r="AO14" s="10">
        <f t="shared" si="5"/>
        <v>9800281.7735596243</v>
      </c>
      <c r="AQ14" s="31">
        <v>23411.57</v>
      </c>
    </row>
    <row r="15" spans="1:43" x14ac:dyDescent="0.35">
      <c r="A15" s="7" t="s">
        <v>19</v>
      </c>
      <c r="B15" s="9"/>
      <c r="C15" s="11">
        <v>58154078.114654928</v>
      </c>
      <c r="D15" s="11">
        <v>-1865347.1949277492</v>
      </c>
      <c r="E15" s="11">
        <f t="shared" si="2"/>
        <v>56288730.919727176</v>
      </c>
      <c r="F15" s="9"/>
      <c r="G15" s="12">
        <v>1922337.1111198566</v>
      </c>
      <c r="H15" s="12">
        <v>-706247.88909368136</v>
      </c>
      <c r="I15" s="12">
        <v>1471244.1624264861</v>
      </c>
      <c r="J15" s="23">
        <f t="shared" si="0"/>
        <v>2687333.3844526615</v>
      </c>
      <c r="K15" s="9"/>
      <c r="L15" s="12">
        <v>75930</v>
      </c>
      <c r="M15" s="12">
        <v>173866.91</v>
      </c>
      <c r="N15" s="12"/>
      <c r="O15" s="12"/>
      <c r="P15" s="23">
        <f t="shared" si="6"/>
        <v>249796.91</v>
      </c>
      <c r="Q15" s="9"/>
      <c r="R15" s="12">
        <f>'WF Allocation'!AB14</f>
        <v>0</v>
      </c>
      <c r="S15" s="12">
        <f>'WF Allocation'!AD14</f>
        <v>-213.76136924601803</v>
      </c>
      <c r="T15" s="12"/>
      <c r="U15" s="12">
        <v>0</v>
      </c>
      <c r="V15" s="12">
        <v>0</v>
      </c>
      <c r="W15" s="23">
        <f t="shared" si="3"/>
        <v>-213.76136924601803</v>
      </c>
      <c r="X15" s="9"/>
      <c r="Y15" s="8">
        <f t="shared" si="1"/>
        <v>59225647.452810593</v>
      </c>
      <c r="Z15" s="9"/>
      <c r="AA15" s="11">
        <v>1211523</v>
      </c>
      <c r="AB15" s="11">
        <v>3340363</v>
      </c>
      <c r="AC15" s="11"/>
      <c r="AD15" s="11"/>
      <c r="AE15" s="9"/>
      <c r="AF15" s="8">
        <f t="shared" si="7"/>
        <v>63777533.452810593</v>
      </c>
      <c r="AG15" s="9"/>
      <c r="AH15" s="12">
        <v>181080</v>
      </c>
      <c r="AI15" s="12">
        <v>629073</v>
      </c>
      <c r="AJ15" s="12">
        <v>2599228.851251537</v>
      </c>
      <c r="AK15" s="12">
        <v>-12507.765646599993</v>
      </c>
      <c r="AL15" s="12"/>
      <c r="AM15" s="23">
        <f t="shared" si="4"/>
        <v>3396874.0856049368</v>
      </c>
      <c r="AN15" s="9"/>
      <c r="AO15" s="10">
        <f t="shared" si="5"/>
        <v>67174407.538415536</v>
      </c>
      <c r="AQ15" s="31">
        <v>125997.46</v>
      </c>
    </row>
    <row r="16" spans="1:43" x14ac:dyDescent="0.35">
      <c r="A16" s="7" t="s">
        <v>20</v>
      </c>
      <c r="B16" s="9"/>
      <c r="C16" s="11">
        <v>2710147.7939414522</v>
      </c>
      <c r="D16" s="11">
        <v>0</v>
      </c>
      <c r="E16" s="11">
        <f t="shared" si="2"/>
        <v>2710147.7939414522</v>
      </c>
      <c r="F16" s="9"/>
      <c r="G16" s="12">
        <v>87397.359149010605</v>
      </c>
      <c r="H16" s="12">
        <v>0</v>
      </c>
      <c r="I16" s="12">
        <v>0</v>
      </c>
      <c r="J16" s="23">
        <f t="shared" si="0"/>
        <v>87397.359149010605</v>
      </c>
      <c r="K16" s="9"/>
      <c r="L16" s="12">
        <v>1230</v>
      </c>
      <c r="M16" s="12">
        <v>4737.5200000000004</v>
      </c>
      <c r="N16" s="12"/>
      <c r="O16" s="12"/>
      <c r="P16" s="23">
        <f t="shared" si="6"/>
        <v>5967.52</v>
      </c>
      <c r="Q16" s="9"/>
      <c r="R16" s="12">
        <f>'WF Allocation'!AB15</f>
        <v>0</v>
      </c>
      <c r="S16" s="12">
        <f>'WF Allocation'!AD15</f>
        <v>-10.04985099769315</v>
      </c>
      <c r="T16" s="12"/>
      <c r="U16" s="12">
        <v>0</v>
      </c>
      <c r="V16" s="12">
        <v>0</v>
      </c>
      <c r="W16" s="23">
        <f t="shared" si="3"/>
        <v>-10.04985099769315</v>
      </c>
      <c r="X16" s="9"/>
      <c r="Y16" s="8">
        <f t="shared" si="1"/>
        <v>2803502.6232394651</v>
      </c>
      <c r="Z16" s="9"/>
      <c r="AA16" s="11">
        <v>52813</v>
      </c>
      <c r="AB16" s="11">
        <v>54665</v>
      </c>
      <c r="AC16" s="11"/>
      <c r="AD16" s="11"/>
      <c r="AE16" s="9"/>
      <c r="AF16" s="8">
        <f t="shared" si="7"/>
        <v>2910980.6232394651</v>
      </c>
      <c r="AG16" s="9"/>
      <c r="AH16" s="12">
        <v>19264</v>
      </c>
      <c r="AI16" s="12">
        <v>51045</v>
      </c>
      <c r="AJ16" s="12">
        <v>139285.49413046733</v>
      </c>
      <c r="AK16" s="12">
        <v>0</v>
      </c>
      <c r="AL16" s="12"/>
      <c r="AM16" s="23">
        <f t="shared" si="4"/>
        <v>209594.49413046733</v>
      </c>
      <c r="AN16" s="9"/>
      <c r="AO16" s="10">
        <f t="shared" si="5"/>
        <v>3120575.1173699326</v>
      </c>
      <c r="AQ16" s="31">
        <v>3634.66</v>
      </c>
    </row>
    <row r="17" spans="1:43" x14ac:dyDescent="0.35">
      <c r="A17" s="7" t="s">
        <v>21</v>
      </c>
      <c r="B17" s="9"/>
      <c r="C17" s="11">
        <v>7758536.2229220197</v>
      </c>
      <c r="D17" s="11">
        <v>-104892.42554430236</v>
      </c>
      <c r="E17" s="11">
        <f t="shared" si="2"/>
        <v>7653643.7973777177</v>
      </c>
      <c r="F17" s="9"/>
      <c r="G17" s="12">
        <v>252157.341118154</v>
      </c>
      <c r="H17" s="12">
        <v>17485.902200000015</v>
      </c>
      <c r="I17" s="12">
        <v>82731.176900709412</v>
      </c>
      <c r="J17" s="23">
        <f t="shared" si="0"/>
        <v>352374.42021886341</v>
      </c>
      <c r="K17" s="9"/>
      <c r="L17" s="12">
        <v>12250</v>
      </c>
      <c r="M17" s="12">
        <v>24398.22</v>
      </c>
      <c r="N17" s="12"/>
      <c r="O17" s="12"/>
      <c r="P17" s="23">
        <f t="shared" si="6"/>
        <v>36648.22</v>
      </c>
      <c r="Q17" s="9"/>
      <c r="R17" s="12">
        <f>'WF Allocation'!AB16</f>
        <v>0</v>
      </c>
      <c r="S17" s="12">
        <f>'WF Allocation'!AD16</f>
        <v>-29.914468010893518</v>
      </c>
      <c r="T17" s="12"/>
      <c r="U17" s="12">
        <v>0</v>
      </c>
      <c r="V17" s="12">
        <v>0</v>
      </c>
      <c r="W17" s="23">
        <f t="shared" si="3"/>
        <v>-29.914468010893518</v>
      </c>
      <c r="X17" s="9"/>
      <c r="Y17" s="8">
        <f t="shared" si="1"/>
        <v>8042636.5231285701</v>
      </c>
      <c r="Z17" s="9"/>
      <c r="AA17" s="11">
        <v>172432</v>
      </c>
      <c r="AB17" s="11">
        <v>73084</v>
      </c>
      <c r="AC17" s="11"/>
      <c r="AD17" s="11"/>
      <c r="AE17" s="9"/>
      <c r="AF17" s="8">
        <f t="shared" si="7"/>
        <v>8288152.5231285701</v>
      </c>
      <c r="AG17" s="9"/>
      <c r="AH17" s="12">
        <v>48160</v>
      </c>
      <c r="AI17" s="12">
        <v>112977</v>
      </c>
      <c r="AJ17" s="12">
        <v>192364.26404160526</v>
      </c>
      <c r="AK17" s="12">
        <v>-91.000799999999799</v>
      </c>
      <c r="AL17" s="12"/>
      <c r="AM17" s="23">
        <f t="shared" si="4"/>
        <v>353410.26324160531</v>
      </c>
      <c r="AN17" s="9"/>
      <c r="AO17" s="10">
        <f t="shared" si="5"/>
        <v>8641562.786370175</v>
      </c>
      <c r="AQ17" s="31">
        <v>17325.47</v>
      </c>
    </row>
    <row r="18" spans="1:43" x14ac:dyDescent="0.35">
      <c r="A18" s="7" t="s">
        <v>22</v>
      </c>
      <c r="B18" s="9"/>
      <c r="C18" s="11">
        <v>9861262.0999470372</v>
      </c>
      <c r="D18" s="11">
        <v>0</v>
      </c>
      <c r="E18" s="11">
        <f t="shared" si="2"/>
        <v>9861262.0999470372</v>
      </c>
      <c r="F18" s="9"/>
      <c r="G18" s="12">
        <v>303831.53045227483</v>
      </c>
      <c r="H18" s="12">
        <v>198242.55517887423</v>
      </c>
      <c r="I18" s="12">
        <v>0</v>
      </c>
      <c r="J18" s="23">
        <f t="shared" si="0"/>
        <v>502074.08563114906</v>
      </c>
      <c r="K18" s="9"/>
      <c r="L18" s="12">
        <v>25465</v>
      </c>
      <c r="M18" s="12">
        <v>26530.1</v>
      </c>
      <c r="N18" s="12"/>
      <c r="O18" s="12"/>
      <c r="P18" s="23">
        <f t="shared" si="6"/>
        <v>51995.1</v>
      </c>
      <c r="Q18" s="9"/>
      <c r="R18" s="12">
        <f>'WF Allocation'!AB17</f>
        <v>0</v>
      </c>
      <c r="S18" s="12">
        <f>'WF Allocation'!AD17</f>
        <v>-35.223720487702131</v>
      </c>
      <c r="T18" s="12"/>
      <c r="U18" s="12">
        <v>0</v>
      </c>
      <c r="V18" s="12">
        <v>0</v>
      </c>
      <c r="W18" s="23">
        <f t="shared" si="3"/>
        <v>-35.223720487702131</v>
      </c>
      <c r="X18" s="9"/>
      <c r="Y18" s="8">
        <f t="shared" si="1"/>
        <v>10415296.061857698</v>
      </c>
      <c r="Z18" s="9"/>
      <c r="AA18" s="11">
        <v>237510</v>
      </c>
      <c r="AB18" s="11">
        <v>125539</v>
      </c>
      <c r="AC18" s="11"/>
      <c r="AD18" s="11"/>
      <c r="AE18" s="9"/>
      <c r="AF18" s="8">
        <f t="shared" si="7"/>
        <v>10778345.061857698</v>
      </c>
      <c r="AG18" s="9"/>
      <c r="AH18" s="12">
        <v>67678</v>
      </c>
      <c r="AI18" s="12">
        <v>145188</v>
      </c>
      <c r="AJ18" s="12">
        <v>647846.46223674645</v>
      </c>
      <c r="AK18" s="12">
        <v>9436.4839440999967</v>
      </c>
      <c r="AL18" s="12"/>
      <c r="AM18" s="23">
        <f t="shared" si="4"/>
        <v>870148.94618084643</v>
      </c>
      <c r="AN18" s="9"/>
      <c r="AO18" s="10">
        <f t="shared" si="5"/>
        <v>11648494.008038545</v>
      </c>
      <c r="AQ18" s="31">
        <v>23825.5</v>
      </c>
    </row>
    <row r="19" spans="1:43" x14ac:dyDescent="0.35">
      <c r="A19" s="7" t="s">
        <v>23</v>
      </c>
      <c r="B19" s="9"/>
      <c r="C19" s="11">
        <v>2406402.6207918259</v>
      </c>
      <c r="D19" s="11">
        <v>0</v>
      </c>
      <c r="E19" s="11">
        <f t="shared" si="2"/>
        <v>2406402.6207918259</v>
      </c>
      <c r="F19" s="9"/>
      <c r="G19" s="12">
        <v>73938.65140213308</v>
      </c>
      <c r="H19" s="12">
        <v>25086.340999999993</v>
      </c>
      <c r="I19" s="12">
        <v>0</v>
      </c>
      <c r="J19" s="23">
        <f t="shared" si="0"/>
        <v>99024.992402133066</v>
      </c>
      <c r="K19" s="9"/>
      <c r="L19" s="12">
        <v>1395</v>
      </c>
      <c r="M19" s="12">
        <v>7816.9</v>
      </c>
      <c r="N19" s="12"/>
      <c r="O19" s="12"/>
      <c r="P19" s="23">
        <f t="shared" si="6"/>
        <v>9211.9</v>
      </c>
      <c r="Q19" s="9"/>
      <c r="R19" s="12">
        <f>'WF Allocation'!AB18</f>
        <v>0</v>
      </c>
      <c r="S19" s="12">
        <f>'WF Allocation'!AD18</f>
        <v>-8.5480581886411624</v>
      </c>
      <c r="T19" s="12"/>
      <c r="U19" s="12">
        <v>0</v>
      </c>
      <c r="V19" s="12">
        <v>0</v>
      </c>
      <c r="W19" s="23">
        <f t="shared" si="3"/>
        <v>-8.5480581886411624</v>
      </c>
      <c r="X19" s="9"/>
      <c r="Y19" s="8">
        <f t="shared" si="1"/>
        <v>2514630.9651357704</v>
      </c>
      <c r="Z19" s="9"/>
      <c r="AA19" s="11">
        <v>57003</v>
      </c>
      <c r="AB19" s="11">
        <v>75586</v>
      </c>
      <c r="AC19" s="11"/>
      <c r="AD19" s="11"/>
      <c r="AE19" s="9"/>
      <c r="AF19" s="8">
        <f t="shared" si="7"/>
        <v>2647219.9651357704</v>
      </c>
      <c r="AG19" s="9"/>
      <c r="AH19" s="12">
        <v>30402</v>
      </c>
      <c r="AI19" s="12">
        <v>44882</v>
      </c>
      <c r="AJ19" s="12">
        <v>70698.064295345976</v>
      </c>
      <c r="AK19" s="12">
        <v>0</v>
      </c>
      <c r="AL19" s="12"/>
      <c r="AM19" s="23">
        <f t="shared" si="4"/>
        <v>145982.06429534598</v>
      </c>
      <c r="AN19" s="9"/>
      <c r="AO19" s="10">
        <f t="shared" si="5"/>
        <v>2793202.0294311163</v>
      </c>
      <c r="AQ19" s="31">
        <v>2355.4299999999998</v>
      </c>
    </row>
    <row r="20" spans="1:43" x14ac:dyDescent="0.35">
      <c r="A20" s="7" t="s">
        <v>24</v>
      </c>
      <c r="B20" s="9"/>
      <c r="C20" s="11">
        <v>56277697.390904844</v>
      </c>
      <c r="D20" s="11">
        <v>-1888221.1296287088</v>
      </c>
      <c r="E20" s="11">
        <f t="shared" si="2"/>
        <v>54389476.261276133</v>
      </c>
      <c r="F20" s="9"/>
      <c r="G20" s="12">
        <v>1945909.8877701592</v>
      </c>
      <c r="H20" s="12">
        <v>-74972.681910000014</v>
      </c>
      <c r="I20" s="12">
        <v>1489285.3844531528</v>
      </c>
      <c r="J20" s="23">
        <f t="shared" si="0"/>
        <v>3360222.5903133117</v>
      </c>
      <c r="K20" s="9"/>
      <c r="L20" s="12">
        <v>38700</v>
      </c>
      <c r="M20" s="12">
        <v>289936.09999999998</v>
      </c>
      <c r="N20" s="12"/>
      <c r="O20" s="12"/>
      <c r="P20" s="23">
        <f t="shared" si="6"/>
        <v>328636.09999999998</v>
      </c>
      <c r="Q20" s="9"/>
      <c r="R20" s="12">
        <f>'WF Allocation'!AB19</f>
        <v>0</v>
      </c>
      <c r="S20" s="12">
        <f>'WF Allocation'!AD19</f>
        <v>-214.81723179406819</v>
      </c>
      <c r="T20" s="12"/>
      <c r="U20" s="12">
        <v>0</v>
      </c>
      <c r="V20" s="12">
        <v>0</v>
      </c>
      <c r="W20" s="23">
        <f t="shared" si="3"/>
        <v>-214.81723179406819</v>
      </c>
      <c r="X20" s="9"/>
      <c r="Y20" s="8">
        <f t="shared" si="1"/>
        <v>58078120.134357646</v>
      </c>
      <c r="Z20" s="9"/>
      <c r="AA20" s="11">
        <v>1122339</v>
      </c>
      <c r="AB20" s="11">
        <v>3544268</v>
      </c>
      <c r="AC20" s="11"/>
      <c r="AD20" s="11"/>
      <c r="AE20" s="9"/>
      <c r="AF20" s="8">
        <f t="shared" si="7"/>
        <v>62744727.134357646</v>
      </c>
      <c r="AG20" s="9"/>
      <c r="AH20" s="12">
        <v>277328</v>
      </c>
      <c r="AI20" s="12">
        <v>568760</v>
      </c>
      <c r="AJ20" s="12">
        <v>4178596.7849129452</v>
      </c>
      <c r="AK20" s="12">
        <v>-2062752.1091510002</v>
      </c>
      <c r="AL20" s="12"/>
      <c r="AM20" s="23">
        <f t="shared" si="4"/>
        <v>2961932.6757619455</v>
      </c>
      <c r="AN20" s="9"/>
      <c r="AO20" s="10">
        <f t="shared" si="5"/>
        <v>65706659.810119592</v>
      </c>
      <c r="AQ20" s="31">
        <v>113237.62</v>
      </c>
    </row>
    <row r="21" spans="1:43" x14ac:dyDescent="0.35">
      <c r="A21" s="7" t="s">
        <v>25</v>
      </c>
      <c r="B21" s="9"/>
      <c r="C21" s="11">
        <v>10026531.944554968</v>
      </c>
      <c r="D21" s="11">
        <v>-312332.93574770464</v>
      </c>
      <c r="E21" s="11">
        <f t="shared" si="2"/>
        <v>9714199.0088072624</v>
      </c>
      <c r="F21" s="9"/>
      <c r="G21" s="12">
        <v>321875.30326963129</v>
      </c>
      <c r="H21" s="12">
        <v>97651.924803999995</v>
      </c>
      <c r="I21" s="12">
        <v>246344.49270455295</v>
      </c>
      <c r="J21" s="23">
        <f t="shared" si="0"/>
        <v>665871.72077818424</v>
      </c>
      <c r="K21" s="9"/>
      <c r="L21" s="12">
        <v>5935</v>
      </c>
      <c r="M21" s="12">
        <v>68220.259999999995</v>
      </c>
      <c r="N21" s="12"/>
      <c r="O21" s="12"/>
      <c r="P21" s="23">
        <f t="shared" si="6"/>
        <v>74155.259999999995</v>
      </c>
      <c r="Q21" s="9"/>
      <c r="R21" s="12">
        <f>'WF Allocation'!AB20</f>
        <v>0</v>
      </c>
      <c r="S21" s="12">
        <f>'WF Allocation'!AD20</f>
        <v>-37.225489890626548</v>
      </c>
      <c r="T21" s="12"/>
      <c r="U21" s="12">
        <v>0</v>
      </c>
      <c r="V21" s="12">
        <v>0</v>
      </c>
      <c r="W21" s="23">
        <f t="shared" si="3"/>
        <v>-37.225489890626548</v>
      </c>
      <c r="X21" s="9"/>
      <c r="Y21" s="8">
        <f t="shared" si="1"/>
        <v>10454188.764095556</v>
      </c>
      <c r="Z21" s="9"/>
      <c r="AA21" s="11">
        <v>185312</v>
      </c>
      <c r="AB21" s="11">
        <v>45118</v>
      </c>
      <c r="AC21" s="11"/>
      <c r="AD21" s="11"/>
      <c r="AE21" s="9"/>
      <c r="AF21" s="8">
        <f t="shared" si="7"/>
        <v>10684618.764095556</v>
      </c>
      <c r="AG21" s="9"/>
      <c r="AH21" s="12">
        <v>57026</v>
      </c>
      <c r="AI21" s="12">
        <v>123584</v>
      </c>
      <c r="AJ21" s="12">
        <v>611944.42485866742</v>
      </c>
      <c r="AK21" s="12">
        <v>1034.9922899999965</v>
      </c>
      <c r="AL21" s="12"/>
      <c r="AM21" s="23">
        <f t="shared" si="4"/>
        <v>793589.41714866739</v>
      </c>
      <c r="AN21" s="9"/>
      <c r="AO21" s="10">
        <f t="shared" si="5"/>
        <v>11478208.181244224</v>
      </c>
      <c r="AQ21" s="31">
        <v>18917.43</v>
      </c>
    </row>
    <row r="22" spans="1:43" x14ac:dyDescent="0.35">
      <c r="A22" s="7" t="s">
        <v>26</v>
      </c>
      <c r="B22" s="9"/>
      <c r="C22" s="11">
        <v>4991277.5805634437</v>
      </c>
      <c r="D22" s="11">
        <v>-144784.81232968968</v>
      </c>
      <c r="E22" s="11">
        <f t="shared" si="2"/>
        <v>4846492.7682337537</v>
      </c>
      <c r="F22" s="9"/>
      <c r="G22" s="12">
        <v>149208.26518838722</v>
      </c>
      <c r="H22" s="12">
        <v>22123.218147899992</v>
      </c>
      <c r="I22" s="12">
        <v>114195.26108989109</v>
      </c>
      <c r="J22" s="23">
        <f t="shared" si="0"/>
        <v>285526.74442617828</v>
      </c>
      <c r="K22" s="9"/>
      <c r="L22" s="12">
        <v>0</v>
      </c>
      <c r="M22" s="12">
        <v>12554.42</v>
      </c>
      <c r="N22" s="12"/>
      <c r="O22" s="12"/>
      <c r="P22" s="23">
        <f t="shared" si="6"/>
        <v>12554.42</v>
      </c>
      <c r="Q22" s="9"/>
      <c r="R22" s="12">
        <f>'WF Allocation'!AB21</f>
        <v>0</v>
      </c>
      <c r="S22" s="12">
        <f>'WF Allocation'!AD21</f>
        <v>-17.090714050533126</v>
      </c>
      <c r="T22" s="12"/>
      <c r="U22" s="12">
        <v>0</v>
      </c>
      <c r="V22" s="12">
        <v>0</v>
      </c>
      <c r="W22" s="23">
        <f t="shared" si="3"/>
        <v>-17.090714050533126</v>
      </c>
      <c r="X22" s="9"/>
      <c r="Y22" s="8">
        <f t="shared" si="1"/>
        <v>5144556.841945881</v>
      </c>
      <c r="Z22" s="9"/>
      <c r="AA22" s="11">
        <v>93356</v>
      </c>
      <c r="AB22" s="11">
        <v>9123</v>
      </c>
      <c r="AC22" s="11"/>
      <c r="AD22" s="11"/>
      <c r="AE22" s="9"/>
      <c r="AF22" s="8">
        <f t="shared" si="7"/>
        <v>5247035.841945881</v>
      </c>
      <c r="AG22" s="9"/>
      <c r="AH22" s="12">
        <v>20328</v>
      </c>
      <c r="AI22" s="12">
        <v>71903</v>
      </c>
      <c r="AJ22" s="12">
        <v>134170.49974126069</v>
      </c>
      <c r="AK22" s="12">
        <v>0</v>
      </c>
      <c r="AL22" s="12"/>
      <c r="AM22" s="23">
        <f t="shared" si="4"/>
        <v>226401.49974126069</v>
      </c>
      <c r="AN22" s="9"/>
      <c r="AO22" s="10">
        <f t="shared" si="5"/>
        <v>5473437.3416871419</v>
      </c>
      <c r="AQ22" s="31">
        <v>8215.9699999999993</v>
      </c>
    </row>
    <row r="23" spans="1:43" x14ac:dyDescent="0.35">
      <c r="A23" s="7" t="s">
        <v>27</v>
      </c>
      <c r="B23" s="9"/>
      <c r="C23" s="11">
        <v>2589337.5398721443</v>
      </c>
      <c r="D23" s="11">
        <v>0</v>
      </c>
      <c r="E23" s="11">
        <f t="shared" si="2"/>
        <v>2589337.5398721443</v>
      </c>
      <c r="F23" s="9"/>
      <c r="G23" s="12">
        <v>75164.022510790979</v>
      </c>
      <c r="H23" s="12">
        <v>79328.84</v>
      </c>
      <c r="I23" s="12">
        <v>0</v>
      </c>
      <c r="J23" s="23">
        <f t="shared" si="0"/>
        <v>154492.86251079099</v>
      </c>
      <c r="K23" s="9"/>
      <c r="L23" s="12">
        <v>4241.24</v>
      </c>
      <c r="M23" s="12">
        <v>8764.41</v>
      </c>
      <c r="N23" s="12"/>
      <c r="O23" s="12"/>
      <c r="P23" s="23">
        <f t="shared" si="6"/>
        <v>13005.65</v>
      </c>
      <c r="Q23" s="9"/>
      <c r="R23" s="12">
        <f>'WF Allocation'!AB22</f>
        <v>0</v>
      </c>
      <c r="S23" s="12">
        <f>'WF Allocation'!AD22</f>
        <v>-9.3896055504646014</v>
      </c>
      <c r="T23" s="12"/>
      <c r="U23" s="12">
        <v>0</v>
      </c>
      <c r="V23" s="12">
        <v>0</v>
      </c>
      <c r="W23" s="23">
        <f t="shared" si="3"/>
        <v>-9.3896055504646014</v>
      </c>
      <c r="X23" s="9"/>
      <c r="Y23" s="8">
        <f t="shared" si="1"/>
        <v>2756826.6627773847</v>
      </c>
      <c r="Z23" s="9"/>
      <c r="AA23" s="11">
        <v>65929</v>
      </c>
      <c r="AB23" s="11">
        <v>7839</v>
      </c>
      <c r="AC23" s="11"/>
      <c r="AD23" s="11"/>
      <c r="AE23" s="9"/>
      <c r="AF23" s="8">
        <f t="shared" si="7"/>
        <v>2830594.6627773847</v>
      </c>
      <c r="AG23" s="9"/>
      <c r="AH23" s="12">
        <v>20156</v>
      </c>
      <c r="AI23" s="12">
        <v>51546</v>
      </c>
      <c r="AJ23" s="12">
        <v>55449.797081312696</v>
      </c>
      <c r="AK23" s="12">
        <v>0</v>
      </c>
      <c r="AL23" s="12"/>
      <c r="AM23" s="23">
        <f t="shared" si="4"/>
        <v>127151.79708131269</v>
      </c>
      <c r="AN23" s="9"/>
      <c r="AO23" s="10">
        <f t="shared" si="5"/>
        <v>2957746.4598586974</v>
      </c>
      <c r="AQ23" s="31">
        <v>3911.33</v>
      </c>
    </row>
    <row r="24" spans="1:43" x14ac:dyDescent="0.35">
      <c r="A24" s="7" t="s">
        <v>28</v>
      </c>
      <c r="B24" s="9"/>
      <c r="C24" s="11">
        <v>680597998.9524653</v>
      </c>
      <c r="D24" s="11">
        <v>-21126821.408220492</v>
      </c>
      <c r="E24" s="11">
        <f t="shared" si="2"/>
        <v>659471177.54424477</v>
      </c>
      <c r="F24" s="9"/>
      <c r="G24" s="12">
        <v>21772286.112282958</v>
      </c>
      <c r="H24" s="12">
        <v>5930569.5639810115</v>
      </c>
      <c r="I24" s="12">
        <v>16663231.784405287</v>
      </c>
      <c r="J24" s="23">
        <f t="shared" si="0"/>
        <v>44366087.460669257</v>
      </c>
      <c r="K24" s="9"/>
      <c r="L24" s="12">
        <v>0</v>
      </c>
      <c r="M24" s="12">
        <v>3050014.07</v>
      </c>
      <c r="N24" s="12"/>
      <c r="O24" s="12"/>
      <c r="P24" s="23">
        <f t="shared" si="6"/>
        <v>3050014.07</v>
      </c>
      <c r="Q24" s="9"/>
      <c r="R24" s="12">
        <f>'WF Allocation'!AB23</f>
        <v>0</v>
      </c>
      <c r="S24" s="12">
        <f>'WF Allocation'!AD23</f>
        <v>-2456.9739362844475</v>
      </c>
      <c r="T24" s="12"/>
      <c r="U24" s="12">
        <v>0</v>
      </c>
      <c r="V24" s="12">
        <v>0</v>
      </c>
      <c r="W24" s="23">
        <f t="shared" si="3"/>
        <v>-2456.9739362844475</v>
      </c>
      <c r="X24" s="9"/>
      <c r="Y24" s="8">
        <f t="shared" si="1"/>
        <v>706884822.10097778</v>
      </c>
      <c r="Z24" s="9"/>
      <c r="AA24" s="11">
        <v>14700731</v>
      </c>
      <c r="AB24" s="11">
        <v>18887968</v>
      </c>
      <c r="AC24" s="11"/>
      <c r="AD24" s="11"/>
      <c r="AE24" s="9"/>
      <c r="AF24" s="8">
        <f t="shared" si="7"/>
        <v>740473521.10097778</v>
      </c>
      <c r="AG24" s="9"/>
      <c r="AH24" s="12">
        <v>3144530</v>
      </c>
      <c r="AI24" s="12">
        <v>6028083</v>
      </c>
      <c r="AJ24" s="12">
        <v>41816163.983634628</v>
      </c>
      <c r="AK24" s="12">
        <v>715520.16577721911</v>
      </c>
      <c r="AL24" s="12"/>
      <c r="AM24" s="23">
        <f t="shared" si="4"/>
        <v>51704297.14941185</v>
      </c>
      <c r="AN24" s="9"/>
      <c r="AO24" s="10">
        <f t="shared" si="5"/>
        <v>792177818.25038958</v>
      </c>
      <c r="AQ24" s="31">
        <v>1295589.8</v>
      </c>
    </row>
    <row r="25" spans="1:43" x14ac:dyDescent="0.35">
      <c r="A25" s="7" t="s">
        <v>29</v>
      </c>
      <c r="B25" s="9"/>
      <c r="C25" s="11">
        <v>11560181.252989119</v>
      </c>
      <c r="D25" s="11">
        <v>-350567.17915586929</v>
      </c>
      <c r="E25" s="11">
        <f t="shared" si="2"/>
        <v>11209614.07383325</v>
      </c>
      <c r="F25" s="9"/>
      <c r="G25" s="12">
        <v>361277.67536825949</v>
      </c>
      <c r="H25" s="12">
        <v>13410.377400000165</v>
      </c>
      <c r="I25" s="12">
        <v>276500.75936205016</v>
      </c>
      <c r="J25" s="23">
        <f t="shared" si="0"/>
        <v>651188.81213030987</v>
      </c>
      <c r="K25" s="9"/>
      <c r="L25" s="12">
        <v>0</v>
      </c>
      <c r="M25" s="12">
        <v>41453.279999999999</v>
      </c>
      <c r="N25" s="12"/>
      <c r="O25" s="12"/>
      <c r="P25" s="23">
        <f t="shared" si="6"/>
        <v>41453.279999999999</v>
      </c>
      <c r="Q25" s="9"/>
      <c r="R25" s="12">
        <f>'WF Allocation'!AB24</f>
        <v>0</v>
      </c>
      <c r="S25" s="12">
        <f>'WF Allocation'!AD24</f>
        <v>-41.593273453109845</v>
      </c>
      <c r="T25" s="12"/>
      <c r="U25" s="12">
        <v>0</v>
      </c>
      <c r="V25" s="12">
        <v>0</v>
      </c>
      <c r="W25" s="23">
        <f t="shared" si="3"/>
        <v>-41.593273453109845</v>
      </c>
      <c r="X25" s="9"/>
      <c r="Y25" s="8">
        <f t="shared" si="1"/>
        <v>11902214.572690105</v>
      </c>
      <c r="Z25" s="9"/>
      <c r="AA25" s="11">
        <v>200598</v>
      </c>
      <c r="AB25" s="11">
        <v>384825</v>
      </c>
      <c r="AC25" s="11"/>
      <c r="AD25" s="11"/>
      <c r="AE25" s="9"/>
      <c r="AF25" s="8">
        <f t="shared" si="7"/>
        <v>12487637.572690105</v>
      </c>
      <c r="AG25" s="9"/>
      <c r="AH25" s="12">
        <v>52502</v>
      </c>
      <c r="AI25" s="12">
        <v>127019</v>
      </c>
      <c r="AJ25" s="12">
        <v>708661.55350932933</v>
      </c>
      <c r="AK25" s="12">
        <v>8816.9228000000076</v>
      </c>
      <c r="AL25" s="12"/>
      <c r="AM25" s="23">
        <f t="shared" si="4"/>
        <v>896999.47630932939</v>
      </c>
      <c r="AN25" s="9"/>
      <c r="AO25" s="10">
        <f t="shared" si="5"/>
        <v>13384637.048999434</v>
      </c>
      <c r="AQ25" s="31">
        <v>19797.28</v>
      </c>
    </row>
    <row r="26" spans="1:43" x14ac:dyDescent="0.35">
      <c r="A26" s="7" t="s">
        <v>30</v>
      </c>
      <c r="B26" s="9"/>
      <c r="C26" s="11">
        <v>12423546.416272353</v>
      </c>
      <c r="D26" s="11">
        <v>-174063.03480512757</v>
      </c>
      <c r="E26" s="11">
        <f t="shared" si="2"/>
        <v>12249483.381467225</v>
      </c>
      <c r="F26" s="9"/>
      <c r="G26" s="12">
        <v>423226.57161784702</v>
      </c>
      <c r="H26" s="12">
        <v>-33481.856124573147</v>
      </c>
      <c r="I26" s="12">
        <v>137287.69879818615</v>
      </c>
      <c r="J26" s="23">
        <f t="shared" si="0"/>
        <v>527032.41429146007</v>
      </c>
      <c r="K26" s="9"/>
      <c r="L26" s="12">
        <v>42540</v>
      </c>
      <c r="M26" s="12">
        <v>22976.959999999999</v>
      </c>
      <c r="N26" s="12"/>
      <c r="O26" s="12"/>
      <c r="P26" s="23">
        <f t="shared" si="6"/>
        <v>65516.959999999999</v>
      </c>
      <c r="Q26" s="9"/>
      <c r="R26" s="12">
        <f>'WF Allocation'!AB25</f>
        <v>0</v>
      </c>
      <c r="S26" s="12">
        <f>'WF Allocation'!AD25</f>
        <v>-48.045099685351381</v>
      </c>
      <c r="T26" s="12"/>
      <c r="U26" s="12">
        <v>0</v>
      </c>
      <c r="V26" s="12">
        <v>0</v>
      </c>
      <c r="W26" s="23">
        <f t="shared" si="3"/>
        <v>-48.045099685351381</v>
      </c>
      <c r="X26" s="9"/>
      <c r="Y26" s="8">
        <f t="shared" si="1"/>
        <v>12841984.710659001</v>
      </c>
      <c r="Z26" s="9"/>
      <c r="AA26" s="11">
        <v>337855</v>
      </c>
      <c r="AB26" s="11">
        <v>644511</v>
      </c>
      <c r="AC26" s="11"/>
      <c r="AD26" s="11"/>
      <c r="AE26" s="9"/>
      <c r="AF26" s="8">
        <f t="shared" si="7"/>
        <v>13824350.710659001</v>
      </c>
      <c r="AG26" s="9"/>
      <c r="AH26" s="12">
        <v>114766</v>
      </c>
      <c r="AI26" s="12">
        <v>187724</v>
      </c>
      <c r="AJ26" s="12">
        <v>754380.35871821281</v>
      </c>
      <c r="AK26" s="12">
        <v>-5257.843567317168</v>
      </c>
      <c r="AL26" s="12"/>
      <c r="AM26" s="23">
        <f t="shared" si="4"/>
        <v>1051612.5151508956</v>
      </c>
      <c r="AN26" s="9"/>
      <c r="AO26" s="10">
        <f t="shared" si="5"/>
        <v>14875963.225809896</v>
      </c>
      <c r="AQ26" s="31">
        <v>33347.660000000003</v>
      </c>
    </row>
    <row r="27" spans="1:43" x14ac:dyDescent="0.35">
      <c r="A27" s="7" t="s">
        <v>31</v>
      </c>
      <c r="B27" s="9"/>
      <c r="C27" s="11">
        <v>1706870.5753356074</v>
      </c>
      <c r="D27" s="11">
        <v>0</v>
      </c>
      <c r="E27" s="11">
        <f t="shared" si="2"/>
        <v>1706870.5753356074</v>
      </c>
      <c r="F27" s="9"/>
      <c r="G27" s="12">
        <v>54296.363597855212</v>
      </c>
      <c r="H27" s="12">
        <v>12770.140480000005</v>
      </c>
      <c r="I27" s="12">
        <v>0</v>
      </c>
      <c r="J27" s="23">
        <f t="shared" si="0"/>
        <v>67066.504077855221</v>
      </c>
      <c r="K27" s="9"/>
      <c r="L27" s="12">
        <v>0</v>
      </c>
      <c r="M27" s="12">
        <v>3790.01</v>
      </c>
      <c r="N27" s="12"/>
      <c r="O27" s="12"/>
      <c r="P27" s="23">
        <f t="shared" si="6"/>
        <v>3790.01</v>
      </c>
      <c r="Q27" s="9"/>
      <c r="R27" s="12">
        <f>'WF Allocation'!AB26</f>
        <v>0</v>
      </c>
      <c r="S27" s="12">
        <f>'WF Allocation'!AD26</f>
        <v>-6.2164135012616475</v>
      </c>
      <c r="T27" s="12"/>
      <c r="U27" s="12">
        <v>0</v>
      </c>
      <c r="V27" s="12">
        <v>0</v>
      </c>
      <c r="W27" s="23">
        <f t="shared" si="3"/>
        <v>-6.2164135012616475</v>
      </c>
      <c r="X27" s="9"/>
      <c r="Y27" s="8">
        <f t="shared" si="1"/>
        <v>1777720.8729999615</v>
      </c>
      <c r="Z27" s="9"/>
      <c r="AA27" s="11">
        <v>33001</v>
      </c>
      <c r="AB27" s="11">
        <v>22301</v>
      </c>
      <c r="AC27" s="11"/>
      <c r="AD27" s="11"/>
      <c r="AE27" s="9"/>
      <c r="AF27" s="8">
        <f t="shared" si="7"/>
        <v>1833022.8729999615</v>
      </c>
      <c r="AG27" s="9"/>
      <c r="AH27" s="12">
        <v>3904</v>
      </c>
      <c r="AI27" s="12">
        <v>44591</v>
      </c>
      <c r="AJ27" s="12">
        <v>41817.261552970645</v>
      </c>
      <c r="AK27" s="12">
        <v>1084.17</v>
      </c>
      <c r="AL27" s="12"/>
      <c r="AM27" s="23">
        <f t="shared" si="4"/>
        <v>91396.431552970651</v>
      </c>
      <c r="AN27" s="9"/>
      <c r="AO27" s="10">
        <f t="shared" si="5"/>
        <v>1924419.304552932</v>
      </c>
      <c r="AQ27" s="31">
        <v>2295.84</v>
      </c>
    </row>
    <row r="28" spans="1:43" x14ac:dyDescent="0.35">
      <c r="A28" s="7" t="s">
        <v>32</v>
      </c>
      <c r="B28" s="9"/>
      <c r="C28" s="11">
        <v>7004280.6347988164</v>
      </c>
      <c r="D28" s="11">
        <v>-58932.150235956957</v>
      </c>
      <c r="E28" s="11">
        <f t="shared" si="2"/>
        <v>6945348.4845628599</v>
      </c>
      <c r="F28" s="9"/>
      <c r="G28" s="12">
        <v>229529.16351295053</v>
      </c>
      <c r="H28" s="12">
        <v>31898.233701999925</v>
      </c>
      <c r="I28" s="12">
        <v>0.15023595695674885</v>
      </c>
      <c r="J28" s="23">
        <f t="shared" si="0"/>
        <v>261427.54745090741</v>
      </c>
      <c r="K28" s="9"/>
      <c r="L28" s="12">
        <v>8520</v>
      </c>
      <c r="M28" s="12">
        <v>64193.37</v>
      </c>
      <c r="N28" s="12"/>
      <c r="O28" s="12"/>
      <c r="P28" s="23">
        <f t="shared" si="6"/>
        <v>72713.37</v>
      </c>
      <c r="Q28" s="9"/>
      <c r="R28" s="12">
        <f>'WF Allocation'!AB27</f>
        <v>0</v>
      </c>
      <c r="S28" s="12">
        <f>'WF Allocation'!AD27</f>
        <v>-25.639634077981434</v>
      </c>
      <c r="T28" s="12"/>
      <c r="U28" s="12">
        <v>0</v>
      </c>
      <c r="V28" s="12">
        <v>0</v>
      </c>
      <c r="W28" s="23">
        <f t="shared" si="3"/>
        <v>-25.639634077981434</v>
      </c>
      <c r="X28" s="9"/>
      <c r="Y28" s="8">
        <f t="shared" si="1"/>
        <v>7279463.7623796891</v>
      </c>
      <c r="Z28" s="9"/>
      <c r="AA28" s="11">
        <v>139029</v>
      </c>
      <c r="AB28" s="11">
        <v>311771</v>
      </c>
      <c r="AC28" s="11"/>
      <c r="AD28" s="11"/>
      <c r="AE28" s="9"/>
      <c r="AF28" s="8">
        <f t="shared" si="7"/>
        <v>7730263.7623796891</v>
      </c>
      <c r="AG28" s="9"/>
      <c r="AH28" s="12">
        <v>30068</v>
      </c>
      <c r="AI28" s="12">
        <v>85968</v>
      </c>
      <c r="AJ28" s="12">
        <v>449845.53039458074</v>
      </c>
      <c r="AK28" s="12">
        <v>-632.62997000000155</v>
      </c>
      <c r="AL28" s="12"/>
      <c r="AM28" s="23">
        <f t="shared" si="4"/>
        <v>565248.90042458067</v>
      </c>
      <c r="AN28" s="9"/>
      <c r="AO28" s="10">
        <f t="shared" si="5"/>
        <v>8295512.6628042702</v>
      </c>
      <c r="AQ28" s="31">
        <v>11276.04</v>
      </c>
    </row>
    <row r="29" spans="1:43" x14ac:dyDescent="0.35">
      <c r="A29" s="7" t="s">
        <v>33</v>
      </c>
      <c r="B29" s="9"/>
      <c r="C29" s="11">
        <v>15203840.104666904</v>
      </c>
      <c r="D29" s="11">
        <v>-483440.34862678929</v>
      </c>
      <c r="E29" s="11">
        <f t="shared" si="2"/>
        <v>14720399.756040115</v>
      </c>
      <c r="F29" s="9"/>
      <c r="G29" s="12">
        <v>498210.37404711079</v>
      </c>
      <c r="H29" s="12">
        <v>75615.300000000017</v>
      </c>
      <c r="I29" s="12">
        <v>381301.02145736921</v>
      </c>
      <c r="J29" s="23">
        <f t="shared" si="0"/>
        <v>955126.69550448004</v>
      </c>
      <c r="K29" s="9"/>
      <c r="L29" s="12">
        <v>13095</v>
      </c>
      <c r="M29" s="12">
        <v>57797.72</v>
      </c>
      <c r="N29" s="12"/>
      <c r="O29" s="12"/>
      <c r="P29" s="23">
        <f t="shared" si="6"/>
        <v>70892.72</v>
      </c>
      <c r="Q29" s="9"/>
      <c r="R29" s="12">
        <f>'WF Allocation'!AB28</f>
        <v>0</v>
      </c>
      <c r="S29" s="12">
        <f>'WF Allocation'!AD28</f>
        <v>-57.047551533951193</v>
      </c>
      <c r="T29" s="12"/>
      <c r="U29" s="12">
        <v>0</v>
      </c>
      <c r="V29" s="12">
        <v>0</v>
      </c>
      <c r="W29" s="23">
        <f t="shared" si="3"/>
        <v>-57.047551533951193</v>
      </c>
      <c r="X29" s="9"/>
      <c r="Y29" s="8">
        <f t="shared" si="1"/>
        <v>15746362.123993061</v>
      </c>
      <c r="Z29" s="9"/>
      <c r="AA29" s="11">
        <v>312868</v>
      </c>
      <c r="AB29" s="11">
        <v>774827</v>
      </c>
      <c r="AC29" s="11"/>
      <c r="AD29" s="11"/>
      <c r="AE29" s="9"/>
      <c r="AF29" s="8">
        <f t="shared" si="7"/>
        <v>16834057.123993061</v>
      </c>
      <c r="AG29" s="9"/>
      <c r="AH29" s="12">
        <v>55652</v>
      </c>
      <c r="AI29" s="12">
        <v>199206</v>
      </c>
      <c r="AJ29" s="12">
        <v>1164572.4596990054</v>
      </c>
      <c r="AK29" s="12">
        <v>1988.7811199999921</v>
      </c>
      <c r="AL29" s="12"/>
      <c r="AM29" s="23">
        <f t="shared" si="4"/>
        <v>1421419.2408190053</v>
      </c>
      <c r="AN29" s="9"/>
      <c r="AO29" s="10">
        <f t="shared" si="5"/>
        <v>18255476.364812069</v>
      </c>
      <c r="AQ29" s="31">
        <v>34746.949999999997</v>
      </c>
    </row>
    <row r="30" spans="1:43" x14ac:dyDescent="0.35">
      <c r="A30" s="7" t="s">
        <v>34</v>
      </c>
      <c r="B30" s="9"/>
      <c r="C30" s="11">
        <v>1204402.0739523014</v>
      </c>
      <c r="D30" s="11">
        <v>0</v>
      </c>
      <c r="E30" s="11">
        <f t="shared" si="2"/>
        <v>1204402.0739523014</v>
      </c>
      <c r="F30" s="9"/>
      <c r="G30" s="12">
        <v>39869.272651358078</v>
      </c>
      <c r="H30" s="12">
        <v>14285.176800000005</v>
      </c>
      <c r="I30" s="12">
        <v>0</v>
      </c>
      <c r="J30" s="23">
        <f t="shared" si="0"/>
        <v>54154.449451358087</v>
      </c>
      <c r="K30" s="9"/>
      <c r="L30" s="12">
        <v>776</v>
      </c>
      <c r="M30" s="12">
        <v>3158.35</v>
      </c>
      <c r="N30" s="12"/>
      <c r="O30" s="12"/>
      <c r="P30" s="23">
        <f t="shared" si="6"/>
        <v>3934.35</v>
      </c>
      <c r="Q30" s="9"/>
      <c r="R30" s="12">
        <f>'WF Allocation'!AB29</f>
        <v>0</v>
      </c>
      <c r="S30" s="12">
        <f>'WF Allocation'!AD29</f>
        <v>-4.7147463206775546</v>
      </c>
      <c r="T30" s="12"/>
      <c r="U30" s="12">
        <v>0</v>
      </c>
      <c r="V30" s="12">
        <v>0</v>
      </c>
      <c r="W30" s="23">
        <f t="shared" si="3"/>
        <v>-4.7147463206775546</v>
      </c>
      <c r="X30" s="9"/>
      <c r="Y30" s="8">
        <f t="shared" si="1"/>
        <v>1262486.1586573389</v>
      </c>
      <c r="Z30" s="9"/>
      <c r="AA30" s="11">
        <v>26220</v>
      </c>
      <c r="AB30" s="11">
        <v>31967</v>
      </c>
      <c r="AC30" s="11"/>
      <c r="AD30" s="11"/>
      <c r="AE30" s="9"/>
      <c r="AF30" s="8">
        <f t="shared" si="7"/>
        <v>1320673.1586573389</v>
      </c>
      <c r="AG30" s="9"/>
      <c r="AH30" s="12">
        <v>6134</v>
      </c>
      <c r="AI30" s="12">
        <v>39618</v>
      </c>
      <c r="AJ30" s="12">
        <v>5117.5192895290229</v>
      </c>
      <c r="AK30" s="12">
        <v>0</v>
      </c>
      <c r="AL30" s="12"/>
      <c r="AM30" s="23">
        <f t="shared" si="4"/>
        <v>50869.519289529024</v>
      </c>
      <c r="AN30" s="9"/>
      <c r="AO30" s="10">
        <f t="shared" si="5"/>
        <v>1371542.6779468679</v>
      </c>
      <c r="AQ30" s="31">
        <v>1211.93</v>
      </c>
    </row>
    <row r="31" spans="1:43" x14ac:dyDescent="0.35">
      <c r="A31" s="7" t="s">
        <v>35</v>
      </c>
      <c r="B31" s="9"/>
      <c r="C31" s="11">
        <v>2144960.2476047808</v>
      </c>
      <c r="D31" s="11">
        <v>0</v>
      </c>
      <c r="E31" s="11">
        <f t="shared" si="2"/>
        <v>2144960.2476047808</v>
      </c>
      <c r="F31" s="9"/>
      <c r="G31" s="12">
        <v>70405.314309712499</v>
      </c>
      <c r="H31" s="12">
        <v>0</v>
      </c>
      <c r="I31" s="12">
        <v>0</v>
      </c>
      <c r="J31" s="23">
        <f t="shared" si="0"/>
        <v>70405.314309712499</v>
      </c>
      <c r="K31" s="9"/>
      <c r="L31" s="12">
        <v>0</v>
      </c>
      <c r="M31" s="12">
        <v>0</v>
      </c>
      <c r="N31" s="12"/>
      <c r="O31" s="12"/>
      <c r="P31" s="23">
        <f t="shared" si="6"/>
        <v>0</v>
      </c>
      <c r="Q31" s="9"/>
      <c r="R31" s="12">
        <f>'WF Allocation'!AB30</f>
        <v>0</v>
      </c>
      <c r="S31" s="12">
        <f>'WF Allocation'!AD30</f>
        <v>-8.1804492486947478</v>
      </c>
      <c r="T31" s="12"/>
      <c r="U31" s="12">
        <v>0</v>
      </c>
      <c r="V31" s="12">
        <v>0</v>
      </c>
      <c r="W31" s="23">
        <f t="shared" si="3"/>
        <v>-8.1804492486947478</v>
      </c>
      <c r="X31" s="9"/>
      <c r="Y31" s="8">
        <f t="shared" si="1"/>
        <v>2215357.3814652446</v>
      </c>
      <c r="Z31" s="9"/>
      <c r="AA31" s="11">
        <v>43038</v>
      </c>
      <c r="AB31" s="11">
        <v>85641</v>
      </c>
      <c r="AC31" s="11"/>
      <c r="AD31" s="11"/>
      <c r="AE31" s="9"/>
      <c r="AF31" s="8">
        <f t="shared" si="7"/>
        <v>2344036.3814652446</v>
      </c>
      <c r="AG31" s="9"/>
      <c r="AH31" s="12">
        <v>12446</v>
      </c>
      <c r="AI31" s="12">
        <v>41983</v>
      </c>
      <c r="AJ31" s="12">
        <v>67013.442672286154</v>
      </c>
      <c r="AK31" s="12">
        <v>0</v>
      </c>
      <c r="AL31" s="12"/>
      <c r="AM31" s="23">
        <f t="shared" si="4"/>
        <v>121442.44267228615</v>
      </c>
      <c r="AN31" s="9"/>
      <c r="AO31" s="10">
        <f t="shared" si="5"/>
        <v>2465478.8241375308</v>
      </c>
      <c r="AQ31" s="31">
        <v>1734.79</v>
      </c>
    </row>
    <row r="32" spans="1:43" x14ac:dyDescent="0.35">
      <c r="A32" s="7" t="s">
        <v>36</v>
      </c>
      <c r="B32" s="9"/>
      <c r="C32" s="11">
        <v>24913368.453623295</v>
      </c>
      <c r="D32" s="11">
        <v>-737493.33625537716</v>
      </c>
      <c r="E32" s="11">
        <f t="shared" si="2"/>
        <v>24175875.117367916</v>
      </c>
      <c r="F32" s="9"/>
      <c r="G32" s="12">
        <v>760025.1647277358</v>
      </c>
      <c r="H32" s="12">
        <v>294764.91829749115</v>
      </c>
      <c r="I32" s="12">
        <v>581678.71844157367</v>
      </c>
      <c r="J32" s="23">
        <f t="shared" si="0"/>
        <v>1636468.8014668005</v>
      </c>
      <c r="K32" s="9"/>
      <c r="L32" s="12">
        <v>0</v>
      </c>
      <c r="M32" s="12">
        <v>54244.58</v>
      </c>
      <c r="N32" s="12"/>
      <c r="O32" s="12"/>
      <c r="P32" s="23">
        <f t="shared" si="6"/>
        <v>54244.58</v>
      </c>
      <c r="Q32" s="9"/>
      <c r="R32" s="12">
        <f>'WF Allocation'!AB31</f>
        <v>0</v>
      </c>
      <c r="S32" s="12">
        <f>'WF Allocation'!AD31</f>
        <v>-88.290051358934235</v>
      </c>
      <c r="T32" s="12"/>
      <c r="U32" s="12">
        <v>0</v>
      </c>
      <c r="V32" s="12">
        <v>0</v>
      </c>
      <c r="W32" s="23">
        <f t="shared" si="3"/>
        <v>-88.290051358934235</v>
      </c>
      <c r="X32" s="9"/>
      <c r="Y32" s="8">
        <f t="shared" si="1"/>
        <v>25866500.208783355</v>
      </c>
      <c r="Z32" s="9"/>
      <c r="AA32" s="11">
        <v>472462</v>
      </c>
      <c r="AB32" s="11">
        <v>277496</v>
      </c>
      <c r="AC32" s="11"/>
      <c r="AD32" s="11"/>
      <c r="AE32" s="9"/>
      <c r="AF32" s="8">
        <f t="shared" si="7"/>
        <v>26616458.208783355</v>
      </c>
      <c r="AG32" s="9"/>
      <c r="AH32" s="12">
        <v>183464</v>
      </c>
      <c r="AI32" s="12">
        <v>293559</v>
      </c>
      <c r="AJ32" s="12">
        <v>1556669.1429785057</v>
      </c>
      <c r="AK32" s="12">
        <v>24740.202109999995</v>
      </c>
      <c r="AL32" s="12"/>
      <c r="AM32" s="23">
        <f t="shared" si="4"/>
        <v>2058432.3450885057</v>
      </c>
      <c r="AN32" s="9"/>
      <c r="AO32" s="10">
        <f t="shared" si="5"/>
        <v>28674890.553871859</v>
      </c>
      <c r="AQ32" s="31">
        <v>55962.12</v>
      </c>
    </row>
    <row r="33" spans="1:43" x14ac:dyDescent="0.35">
      <c r="A33" s="7" t="s">
        <v>37</v>
      </c>
      <c r="B33" s="9"/>
      <c r="C33" s="11">
        <v>8449021.5796475075</v>
      </c>
      <c r="D33" s="11">
        <v>-115140.38604448253</v>
      </c>
      <c r="E33" s="11">
        <f t="shared" si="2"/>
        <v>8333881.1936030248</v>
      </c>
      <c r="F33" s="9"/>
      <c r="G33" s="12">
        <v>279400.09107894741</v>
      </c>
      <c r="H33" s="12">
        <v>76065.683999999921</v>
      </c>
      <c r="I33" s="12">
        <v>115140.38604448253</v>
      </c>
      <c r="J33" s="23">
        <f t="shared" si="0"/>
        <v>470606.16112342983</v>
      </c>
      <c r="K33" s="9"/>
      <c r="L33" s="12">
        <v>14590</v>
      </c>
      <c r="M33" s="12">
        <v>30556.99</v>
      </c>
      <c r="N33" s="12"/>
      <c r="O33" s="12"/>
      <c r="P33" s="23">
        <f t="shared" si="6"/>
        <v>45146.990000000005</v>
      </c>
      <c r="Q33" s="9"/>
      <c r="R33" s="12">
        <f>'WF Allocation'!AB32</f>
        <v>0</v>
      </c>
      <c r="S33" s="12">
        <f>'WF Allocation'!AD32</f>
        <v>-31.127371725424844</v>
      </c>
      <c r="T33" s="12"/>
      <c r="U33" s="12">
        <v>0</v>
      </c>
      <c r="V33" s="12">
        <v>0</v>
      </c>
      <c r="W33" s="23">
        <f t="shared" si="3"/>
        <v>-31.127371725424844</v>
      </c>
      <c r="X33" s="9"/>
      <c r="Y33" s="8">
        <f t="shared" si="1"/>
        <v>8849603.2173547298</v>
      </c>
      <c r="Z33" s="9"/>
      <c r="AA33" s="11">
        <v>199584</v>
      </c>
      <c r="AB33" s="11">
        <v>309795</v>
      </c>
      <c r="AC33" s="11"/>
      <c r="AD33" s="11"/>
      <c r="AE33" s="9"/>
      <c r="AF33" s="8">
        <f t="shared" si="7"/>
        <v>9358982.2173547298</v>
      </c>
      <c r="AG33" s="9"/>
      <c r="AH33" s="12">
        <v>30550</v>
      </c>
      <c r="AI33" s="12">
        <v>116203</v>
      </c>
      <c r="AJ33" s="12">
        <v>780666.81708292931</v>
      </c>
      <c r="AK33" s="12">
        <v>-16.78800000000183</v>
      </c>
      <c r="AL33" s="12"/>
      <c r="AM33" s="23">
        <f t="shared" si="4"/>
        <v>927403.02908292925</v>
      </c>
      <c r="AN33" s="9"/>
      <c r="AO33" s="10">
        <f t="shared" si="5"/>
        <v>10286385.246437659</v>
      </c>
      <c r="AQ33" s="31">
        <v>18015.560000000001</v>
      </c>
    </row>
    <row r="34" spans="1:43" x14ac:dyDescent="0.35">
      <c r="A34" s="7" t="s">
        <v>38</v>
      </c>
      <c r="B34" s="9"/>
      <c r="C34" s="11">
        <v>6846624.8236235278</v>
      </c>
      <c r="D34" s="11">
        <v>-190880.59089378532</v>
      </c>
      <c r="E34" s="11">
        <f t="shared" si="2"/>
        <v>6655744.2327297423</v>
      </c>
      <c r="F34" s="9"/>
      <c r="G34" s="12">
        <v>196712.35732259837</v>
      </c>
      <c r="H34" s="12">
        <v>25133.969999999983</v>
      </c>
      <c r="I34" s="12">
        <v>190880.59089378532</v>
      </c>
      <c r="J34" s="23">
        <f t="shared" si="0"/>
        <v>412726.91821638367</v>
      </c>
      <c r="K34" s="9"/>
      <c r="L34" s="12">
        <v>0</v>
      </c>
      <c r="M34" s="12">
        <v>6395.65</v>
      </c>
      <c r="N34" s="12"/>
      <c r="O34" s="12"/>
      <c r="P34" s="23">
        <f t="shared" si="6"/>
        <v>6395.65</v>
      </c>
      <c r="Q34" s="9"/>
      <c r="R34" s="12">
        <f>'WF Allocation'!AB33</f>
        <v>0</v>
      </c>
      <c r="S34" s="12">
        <f>'WF Allocation'!AD33</f>
        <v>-22.263884878240507</v>
      </c>
      <c r="T34" s="12"/>
      <c r="U34" s="12">
        <v>0</v>
      </c>
      <c r="V34" s="12">
        <v>0</v>
      </c>
      <c r="W34" s="23">
        <f t="shared" si="3"/>
        <v>-22.263884878240507</v>
      </c>
      <c r="X34" s="9"/>
      <c r="Y34" s="8">
        <f t="shared" si="1"/>
        <v>7074844.5370612489</v>
      </c>
      <c r="Z34" s="9"/>
      <c r="AA34" s="11">
        <v>139614</v>
      </c>
      <c r="AB34" s="11">
        <v>95495</v>
      </c>
      <c r="AC34" s="11"/>
      <c r="AD34" s="11"/>
      <c r="AE34" s="9"/>
      <c r="AF34" s="8">
        <f t="shared" si="7"/>
        <v>7309953.5370612489</v>
      </c>
      <c r="AG34" s="9"/>
      <c r="AH34" s="12">
        <v>49946</v>
      </c>
      <c r="AI34" s="12">
        <v>91807</v>
      </c>
      <c r="AJ34" s="12">
        <v>83049.545720937342</v>
      </c>
      <c r="AK34" s="12">
        <v>0</v>
      </c>
      <c r="AL34" s="12"/>
      <c r="AM34" s="23">
        <f t="shared" si="4"/>
        <v>224802.54572093734</v>
      </c>
      <c r="AN34" s="9"/>
      <c r="AO34" s="10">
        <f t="shared" si="5"/>
        <v>7534756.0827821866</v>
      </c>
      <c r="AQ34" s="31">
        <v>12502.4</v>
      </c>
    </row>
    <row r="35" spans="1:43" x14ac:dyDescent="0.35">
      <c r="A35" s="7" t="s">
        <v>39</v>
      </c>
      <c r="B35" s="9"/>
      <c r="C35" s="11">
        <v>172433535.72832847</v>
      </c>
      <c r="D35" s="11">
        <v>-5364414.9363319613</v>
      </c>
      <c r="E35" s="11">
        <f t="shared" si="2"/>
        <v>167069120.79199651</v>
      </c>
      <c r="F35" s="9"/>
      <c r="G35" s="12">
        <v>5528308.0478410479</v>
      </c>
      <c r="H35" s="12">
        <v>-453971.05430999724</v>
      </c>
      <c r="I35" s="12">
        <v>4421799.982975373</v>
      </c>
      <c r="J35" s="23">
        <f t="shared" si="0"/>
        <v>9496136.9765064232</v>
      </c>
      <c r="K35" s="9"/>
      <c r="L35" s="12">
        <v>0</v>
      </c>
      <c r="M35" s="12">
        <v>535813.28</v>
      </c>
      <c r="N35" s="12"/>
      <c r="O35" s="12"/>
      <c r="P35" s="23">
        <f t="shared" si="6"/>
        <v>535813.28</v>
      </c>
      <c r="Q35" s="9"/>
      <c r="R35" s="12">
        <f>'WF Allocation'!AB34</f>
        <v>0</v>
      </c>
      <c r="S35" s="12">
        <f>'WF Allocation'!AD34</f>
        <v>-631.38744885738151</v>
      </c>
      <c r="T35" s="12"/>
      <c r="U35" s="12">
        <v>0</v>
      </c>
      <c r="V35" s="12">
        <v>0</v>
      </c>
      <c r="W35" s="23">
        <f t="shared" si="3"/>
        <v>-631.38744885738151</v>
      </c>
      <c r="X35" s="9"/>
      <c r="Y35" s="8">
        <f t="shared" si="1"/>
        <v>177100439.66105407</v>
      </c>
      <c r="Z35" s="9"/>
      <c r="AA35" s="11">
        <v>3891207</v>
      </c>
      <c r="AB35" s="11">
        <v>6929920</v>
      </c>
      <c r="AC35" s="11"/>
      <c r="AD35" s="11"/>
      <c r="AE35" s="9"/>
      <c r="AF35" s="8">
        <f t="shared" si="7"/>
        <v>187921566.66105407</v>
      </c>
      <c r="AG35" s="9"/>
      <c r="AH35" s="12">
        <v>923882</v>
      </c>
      <c r="AI35" s="12">
        <v>1915141</v>
      </c>
      <c r="AJ35" s="12">
        <v>11114739.561486466</v>
      </c>
      <c r="AK35" s="12">
        <v>83991.365845200053</v>
      </c>
      <c r="AL35" s="12"/>
      <c r="AM35" s="23">
        <f t="shared" si="4"/>
        <v>14037753.927331666</v>
      </c>
      <c r="AN35" s="9"/>
      <c r="AO35" s="10">
        <f t="shared" si="5"/>
        <v>201959320.58838573</v>
      </c>
      <c r="AQ35" s="31">
        <v>404065.29</v>
      </c>
    </row>
    <row r="36" spans="1:43" x14ac:dyDescent="0.35">
      <c r="A36" s="7" t="s">
        <v>40</v>
      </c>
      <c r="B36" s="9"/>
      <c r="C36" s="11">
        <v>23889069.54717074</v>
      </c>
      <c r="D36" s="11">
        <v>-704473.10189760383</v>
      </c>
      <c r="E36" s="11">
        <f t="shared" si="2"/>
        <v>23184596.445273135</v>
      </c>
      <c r="F36" s="9"/>
      <c r="G36" s="12">
        <v>725996.09939650586</v>
      </c>
      <c r="H36" s="12">
        <v>236489.43410000016</v>
      </c>
      <c r="I36" s="12">
        <v>555634.866030114</v>
      </c>
      <c r="J36" s="23">
        <f t="shared" si="0"/>
        <v>1518120.3995266201</v>
      </c>
      <c r="K36" s="9"/>
      <c r="L36" s="12">
        <v>24920</v>
      </c>
      <c r="M36" s="12">
        <v>43585.17</v>
      </c>
      <c r="N36" s="12"/>
      <c r="O36" s="12"/>
      <c r="P36" s="23">
        <f t="shared" si="6"/>
        <v>68505.17</v>
      </c>
      <c r="Q36" s="9"/>
      <c r="R36" s="12">
        <f>'WF Allocation'!AB35</f>
        <v>0</v>
      </c>
      <c r="S36" s="12">
        <f>'WF Allocation'!AD35</f>
        <v>-84.413501760321878</v>
      </c>
      <c r="T36" s="12"/>
      <c r="U36" s="12">
        <v>0</v>
      </c>
      <c r="V36" s="12">
        <v>0</v>
      </c>
      <c r="W36" s="23">
        <f t="shared" si="3"/>
        <v>-84.413501760321878</v>
      </c>
      <c r="X36" s="9"/>
      <c r="Y36" s="8">
        <f t="shared" si="1"/>
        <v>24771137.601297993</v>
      </c>
      <c r="Z36" s="9"/>
      <c r="AA36" s="11">
        <v>410174</v>
      </c>
      <c r="AB36" s="11">
        <v>634796</v>
      </c>
      <c r="AC36" s="11"/>
      <c r="AD36" s="11"/>
      <c r="AE36" s="9"/>
      <c r="AF36" s="8">
        <f t="shared" si="7"/>
        <v>25816107.601297993</v>
      </c>
      <c r="AG36" s="9"/>
      <c r="AH36" s="12">
        <v>77378</v>
      </c>
      <c r="AI36" s="12">
        <v>266252</v>
      </c>
      <c r="AJ36" s="12">
        <v>641753.20469994692</v>
      </c>
      <c r="AK36" s="12">
        <v>5781.2919230000061</v>
      </c>
      <c r="AL36" s="12"/>
      <c r="AM36" s="23">
        <f t="shared" si="4"/>
        <v>991164.49662294693</v>
      </c>
      <c r="AN36" s="9"/>
      <c r="AO36" s="10">
        <f t="shared" si="5"/>
        <v>26807272.097920939</v>
      </c>
      <c r="AQ36" s="31">
        <v>48431.43</v>
      </c>
    </row>
    <row r="37" spans="1:43" x14ac:dyDescent="0.35">
      <c r="A37" s="7" t="s">
        <v>41</v>
      </c>
      <c r="B37" s="9"/>
      <c r="C37" s="11">
        <v>1728168.1457707598</v>
      </c>
      <c r="D37" s="11">
        <v>0</v>
      </c>
      <c r="E37" s="11">
        <f t="shared" si="2"/>
        <v>1728168.1457707598</v>
      </c>
      <c r="F37" s="9"/>
      <c r="G37" s="12">
        <v>55545.739867095188</v>
      </c>
      <c r="H37" s="12">
        <v>0</v>
      </c>
      <c r="I37" s="12">
        <v>0</v>
      </c>
      <c r="J37" s="23">
        <f t="shared" si="0"/>
        <v>55545.739867095188</v>
      </c>
      <c r="K37" s="9"/>
      <c r="L37" s="12">
        <v>2447.52</v>
      </c>
      <c r="M37" s="12">
        <v>13265.05</v>
      </c>
      <c r="N37" s="12"/>
      <c r="O37" s="12"/>
      <c r="P37" s="23">
        <f t="shared" si="6"/>
        <v>15712.57</v>
      </c>
      <c r="Q37" s="9"/>
      <c r="R37" s="12">
        <f>'WF Allocation'!AB36</f>
        <v>0</v>
      </c>
      <c r="S37" s="12">
        <f>'WF Allocation'!AD36</f>
        <v>-6.4224253545707128</v>
      </c>
      <c r="T37" s="12"/>
      <c r="U37" s="12">
        <v>0</v>
      </c>
      <c r="V37" s="12">
        <v>0</v>
      </c>
      <c r="W37" s="23">
        <f t="shared" si="3"/>
        <v>-6.4224253545707128</v>
      </c>
      <c r="X37" s="9"/>
      <c r="Y37" s="8">
        <f t="shared" si="1"/>
        <v>1799420.0332125004</v>
      </c>
      <c r="Z37" s="9"/>
      <c r="AA37" s="11">
        <v>36529</v>
      </c>
      <c r="AB37" s="11">
        <v>14929</v>
      </c>
      <c r="AC37" s="11"/>
      <c r="AD37" s="11"/>
      <c r="AE37" s="9"/>
      <c r="AF37" s="8">
        <f t="shared" si="7"/>
        <v>1850878.0332125004</v>
      </c>
      <c r="AG37" s="9"/>
      <c r="AH37" s="12">
        <v>9206</v>
      </c>
      <c r="AI37" s="12">
        <v>45284</v>
      </c>
      <c r="AJ37" s="12">
        <v>10751.609386255128</v>
      </c>
      <c r="AK37" s="12">
        <v>0</v>
      </c>
      <c r="AL37" s="12"/>
      <c r="AM37" s="23">
        <f t="shared" si="4"/>
        <v>65241.609386255128</v>
      </c>
      <c r="AN37" s="9"/>
      <c r="AO37" s="10">
        <f t="shared" si="5"/>
        <v>1916119.6425987554</v>
      </c>
      <c r="AQ37" s="31">
        <v>2507.2399999999998</v>
      </c>
    </row>
    <row r="38" spans="1:43" x14ac:dyDescent="0.35">
      <c r="A38" s="7" t="s">
        <v>42</v>
      </c>
      <c r="B38" s="9"/>
      <c r="C38" s="11">
        <v>129627227.49167413</v>
      </c>
      <c r="D38" s="11">
        <v>-3873460.0315437564</v>
      </c>
      <c r="E38" s="11">
        <f t="shared" si="2"/>
        <v>125753767.46013036</v>
      </c>
      <c r="F38" s="9"/>
      <c r="G38" s="12">
        <v>3991801.6255690753</v>
      </c>
      <c r="H38" s="12">
        <v>2463813.6739811511</v>
      </c>
      <c r="I38" s="12">
        <v>3055091.0175313489</v>
      </c>
      <c r="J38" s="23">
        <f t="shared" ref="J38:J64" si="8">SUM(G38:I38)</f>
        <v>9510706.3170815744</v>
      </c>
      <c r="K38" s="9"/>
      <c r="L38" s="12">
        <v>0</v>
      </c>
      <c r="M38" s="12">
        <v>863649.53</v>
      </c>
      <c r="N38" s="12"/>
      <c r="O38" s="12"/>
      <c r="P38" s="23">
        <f t="shared" ref="P38:P64" si="9">SUM(L38:O38)</f>
        <v>863649.53</v>
      </c>
      <c r="Q38" s="9"/>
      <c r="R38" s="12">
        <f>'WF Allocation'!AB37</f>
        <v>0</v>
      </c>
      <c r="S38" s="12">
        <f>'WF Allocation'!AD37</f>
        <v>-461.97608411485669</v>
      </c>
      <c r="T38" s="12"/>
      <c r="U38" s="12">
        <v>0</v>
      </c>
      <c r="V38" s="12">
        <v>0</v>
      </c>
      <c r="W38" s="23">
        <f t="shared" si="3"/>
        <v>-461.97608411485669</v>
      </c>
      <c r="X38" s="9"/>
      <c r="Y38" s="8">
        <f t="shared" ref="Y38:Y64" si="10">E38+J38+P38+W38</f>
        <v>136127661.33112782</v>
      </c>
      <c r="Z38" s="9"/>
      <c r="AA38" s="11">
        <v>2296005</v>
      </c>
      <c r="AB38" s="11">
        <v>923656</v>
      </c>
      <c r="AC38" s="11"/>
      <c r="AD38" s="11"/>
      <c r="AE38" s="9"/>
      <c r="AF38" s="8">
        <f t="shared" si="7"/>
        <v>139347322.33112782</v>
      </c>
      <c r="AG38" s="9"/>
      <c r="AH38" s="12">
        <v>532226</v>
      </c>
      <c r="AI38" s="12">
        <v>1458505</v>
      </c>
      <c r="AJ38" s="12">
        <v>6611571.1239068862</v>
      </c>
      <c r="AK38" s="12">
        <v>152772.79019863193</v>
      </c>
      <c r="AL38" s="12"/>
      <c r="AM38" s="23">
        <f t="shared" ref="AM38:AM64" si="11">SUM(AH38:AL38)</f>
        <v>8755074.9141055178</v>
      </c>
      <c r="AN38" s="9"/>
      <c r="AO38" s="10">
        <f t="shared" si="5"/>
        <v>148102397.24523333</v>
      </c>
      <c r="AQ38" s="31">
        <v>301690.92</v>
      </c>
    </row>
    <row r="39" spans="1:43" x14ac:dyDescent="0.35">
      <c r="A39" s="7" t="s">
        <v>43</v>
      </c>
      <c r="B39" s="9"/>
      <c r="C39" s="11">
        <v>101714709.38211425</v>
      </c>
      <c r="D39" s="11">
        <v>-3079318.3271479597</v>
      </c>
      <c r="E39" s="11">
        <f t="shared" si="2"/>
        <v>98635391.054966286</v>
      </c>
      <c r="F39" s="9"/>
      <c r="G39" s="12">
        <v>3173397.377513702</v>
      </c>
      <c r="H39" s="12">
        <v>237934.41380000015</v>
      </c>
      <c r="I39" s="12">
        <v>2428732.3697102973</v>
      </c>
      <c r="J39" s="23">
        <f t="shared" si="8"/>
        <v>5840064.1610239996</v>
      </c>
      <c r="K39" s="9"/>
      <c r="L39" s="12">
        <v>43920</v>
      </c>
      <c r="M39" s="12">
        <v>167234.38</v>
      </c>
      <c r="N39" s="12"/>
      <c r="O39" s="12"/>
      <c r="P39" s="23">
        <f t="shared" si="9"/>
        <v>211154.38</v>
      </c>
      <c r="Q39" s="9"/>
      <c r="R39" s="12">
        <f>'WF Allocation'!AB38</f>
        <v>0</v>
      </c>
      <c r="S39" s="12">
        <f>'WF Allocation'!AD38</f>
        <v>-365.48427809949413</v>
      </c>
      <c r="T39" s="12"/>
      <c r="U39" s="12">
        <v>0</v>
      </c>
      <c r="V39" s="12">
        <v>0</v>
      </c>
      <c r="W39" s="23">
        <f t="shared" si="3"/>
        <v>-365.48427809949413</v>
      </c>
      <c r="X39" s="9"/>
      <c r="Y39" s="8">
        <f t="shared" si="10"/>
        <v>104686244.11171219</v>
      </c>
      <c r="Z39" s="9"/>
      <c r="AA39" s="11">
        <v>2090813</v>
      </c>
      <c r="AB39" s="11">
        <v>3560591</v>
      </c>
      <c r="AC39" s="11"/>
      <c r="AD39" s="11"/>
      <c r="AE39" s="9"/>
      <c r="AF39" s="8">
        <f t="shared" si="7"/>
        <v>110337648.11171219</v>
      </c>
      <c r="AG39" s="9"/>
      <c r="AH39" s="12">
        <v>340254</v>
      </c>
      <c r="AI39" s="12">
        <v>937891</v>
      </c>
      <c r="AJ39" s="12">
        <v>4830091.2484216839</v>
      </c>
      <c r="AK39" s="12">
        <v>41157.834099999949</v>
      </c>
      <c r="AL39" s="12"/>
      <c r="AM39" s="23">
        <f t="shared" si="11"/>
        <v>6149394.0825216835</v>
      </c>
      <c r="AN39" s="9"/>
      <c r="AO39" s="10">
        <f t="shared" si="5"/>
        <v>116487042.19423386</v>
      </c>
      <c r="AQ39" s="31">
        <v>191628.48</v>
      </c>
    </row>
    <row r="40" spans="1:43" x14ac:dyDescent="0.35">
      <c r="A40" s="7" t="s">
        <v>44</v>
      </c>
      <c r="B40" s="9"/>
      <c r="C40" s="11">
        <v>4412519.7936508041</v>
      </c>
      <c r="D40" s="11">
        <v>0</v>
      </c>
      <c r="E40" s="11">
        <f t="shared" si="2"/>
        <v>4412519.7936508041</v>
      </c>
      <c r="F40" s="9"/>
      <c r="G40" s="12">
        <v>139868.65147250911</v>
      </c>
      <c r="H40" s="12">
        <v>0</v>
      </c>
      <c r="I40" s="12">
        <v>0</v>
      </c>
      <c r="J40" s="23">
        <f t="shared" si="8"/>
        <v>139868.65147250911</v>
      </c>
      <c r="K40" s="9"/>
      <c r="L40" s="12">
        <v>0</v>
      </c>
      <c r="M40" s="12">
        <v>15239.02</v>
      </c>
      <c r="N40" s="12"/>
      <c r="O40" s="12"/>
      <c r="P40" s="23">
        <f t="shared" si="9"/>
        <v>15239.02</v>
      </c>
      <c r="Q40" s="9"/>
      <c r="R40" s="12">
        <f>'WF Allocation'!AB39</f>
        <v>0</v>
      </c>
      <c r="S40" s="12">
        <f>'WF Allocation'!AD39</f>
        <v>-16.123747050369662</v>
      </c>
      <c r="T40" s="12"/>
      <c r="U40" s="12">
        <v>0</v>
      </c>
      <c r="V40" s="12">
        <v>0</v>
      </c>
      <c r="W40" s="23">
        <f t="shared" si="3"/>
        <v>-16.123747050369662</v>
      </c>
      <c r="X40" s="9"/>
      <c r="Y40" s="8">
        <f t="shared" si="10"/>
        <v>4567611.3413762618</v>
      </c>
      <c r="Z40" s="9"/>
      <c r="AA40" s="11">
        <v>70059</v>
      </c>
      <c r="AB40" s="11">
        <v>34642</v>
      </c>
      <c r="AC40" s="11"/>
      <c r="AD40" s="11"/>
      <c r="AE40" s="9"/>
      <c r="AF40" s="8">
        <f t="shared" si="7"/>
        <v>4672312.3413762618</v>
      </c>
      <c r="AG40" s="9"/>
      <c r="AH40" s="12">
        <v>14700</v>
      </c>
      <c r="AI40" s="12">
        <v>69472</v>
      </c>
      <c r="AJ40" s="12">
        <v>132951.35217837352</v>
      </c>
      <c r="AK40" s="12">
        <v>0</v>
      </c>
      <c r="AL40" s="12"/>
      <c r="AM40" s="23">
        <f t="shared" si="11"/>
        <v>217123.35217837352</v>
      </c>
      <c r="AN40" s="9"/>
      <c r="AO40" s="10">
        <f t="shared" si="5"/>
        <v>4889435.6935546352</v>
      </c>
      <c r="AQ40" s="31">
        <v>7192.41</v>
      </c>
    </row>
    <row r="41" spans="1:43" x14ac:dyDescent="0.35">
      <c r="A41" s="7" t="s">
        <v>45</v>
      </c>
      <c r="B41" s="9"/>
      <c r="C41" s="11">
        <v>140897876.05949816</v>
      </c>
      <c r="D41" s="11">
        <v>-4053883.0802833298</v>
      </c>
      <c r="E41" s="11">
        <f t="shared" si="2"/>
        <v>136843992.97921482</v>
      </c>
      <c r="F41" s="9"/>
      <c r="G41" s="12">
        <v>4177736.9431492561</v>
      </c>
      <c r="H41" s="12">
        <v>-865297.90565000125</v>
      </c>
      <c r="I41" s="12">
        <v>3197395.012169499</v>
      </c>
      <c r="J41" s="23">
        <f t="shared" si="8"/>
        <v>6509834.0496687535</v>
      </c>
      <c r="K41" s="9"/>
      <c r="L41" s="12">
        <v>239760</v>
      </c>
      <c r="M41" s="12">
        <v>1062625.28</v>
      </c>
      <c r="N41" s="12"/>
      <c r="O41" s="12"/>
      <c r="P41" s="23">
        <f t="shared" si="9"/>
        <v>1302385.28</v>
      </c>
      <c r="Q41" s="9"/>
      <c r="R41" s="12">
        <f>'WF Allocation'!AB40</f>
        <v>0</v>
      </c>
      <c r="S41" s="12">
        <f>'WF Allocation'!AD40</f>
        <v>-483.71394390666728</v>
      </c>
      <c r="T41" s="12"/>
      <c r="U41" s="12">
        <v>0</v>
      </c>
      <c r="V41" s="12">
        <v>0</v>
      </c>
      <c r="W41" s="23">
        <f t="shared" si="3"/>
        <v>-483.71394390666728</v>
      </c>
      <c r="X41" s="9"/>
      <c r="Y41" s="8">
        <f t="shared" si="10"/>
        <v>144655728.59493968</v>
      </c>
      <c r="Z41" s="9"/>
      <c r="AA41" s="11">
        <v>2569673</v>
      </c>
      <c r="AB41" s="11">
        <v>1264732</v>
      </c>
      <c r="AC41" s="11"/>
      <c r="AD41" s="11"/>
      <c r="AE41" s="9"/>
      <c r="AF41" s="8">
        <f t="shared" si="7"/>
        <v>148490133.59493968</v>
      </c>
      <c r="AG41" s="9"/>
      <c r="AH41" s="12">
        <v>435474</v>
      </c>
      <c r="AI41" s="12">
        <v>1311982</v>
      </c>
      <c r="AJ41" s="12">
        <v>6931156.3055888237</v>
      </c>
      <c r="AK41" s="12">
        <v>-124401.62080000006</v>
      </c>
      <c r="AL41" s="12"/>
      <c r="AM41" s="23">
        <f t="shared" si="11"/>
        <v>8554210.6847888231</v>
      </c>
      <c r="AN41" s="9"/>
      <c r="AO41" s="10">
        <f t="shared" si="5"/>
        <v>157044344.2797285</v>
      </c>
      <c r="AQ41" s="31">
        <v>273286.76</v>
      </c>
    </row>
    <row r="42" spans="1:43" x14ac:dyDescent="0.35">
      <c r="A42" s="7" t="s">
        <v>46</v>
      </c>
      <c r="B42" s="9"/>
      <c r="C42" s="11">
        <v>161837533.40323049</v>
      </c>
      <c r="D42" s="11">
        <v>-2130881.1525064018</v>
      </c>
      <c r="E42" s="11">
        <f t="shared" si="2"/>
        <v>159706652.25072408</v>
      </c>
      <c r="F42" s="9"/>
      <c r="G42" s="12">
        <v>5099211.0953725427</v>
      </c>
      <c r="H42" s="12">
        <v>1160225.5285336394</v>
      </c>
      <c r="I42" s="12">
        <v>1680677.1763318286</v>
      </c>
      <c r="J42" s="23">
        <f t="shared" si="8"/>
        <v>7940113.8002380105</v>
      </c>
      <c r="K42" s="9"/>
      <c r="L42" s="12">
        <v>0</v>
      </c>
      <c r="M42" s="12">
        <v>340864.42</v>
      </c>
      <c r="N42" s="12"/>
      <c r="O42" s="12"/>
      <c r="P42" s="23">
        <f t="shared" si="9"/>
        <v>340864.42</v>
      </c>
      <c r="Q42" s="9"/>
      <c r="R42" s="12">
        <f>'WF Allocation'!AB41</f>
        <v>0</v>
      </c>
      <c r="S42" s="12">
        <f>'WF Allocation'!AD41</f>
        <v>-581.6843879042907</v>
      </c>
      <c r="T42" s="12"/>
      <c r="U42" s="12">
        <v>0</v>
      </c>
      <c r="V42" s="12">
        <v>0</v>
      </c>
      <c r="W42" s="23">
        <f t="shared" si="3"/>
        <v>-581.6843879042907</v>
      </c>
      <c r="X42" s="9"/>
      <c r="Y42" s="8">
        <f t="shared" si="10"/>
        <v>167987048.78657418</v>
      </c>
      <c r="Z42" s="9"/>
      <c r="AA42" s="11">
        <v>3882649</v>
      </c>
      <c r="AB42" s="11">
        <v>2853598</v>
      </c>
      <c r="AC42" s="11"/>
      <c r="AD42" s="11"/>
      <c r="AE42" s="9"/>
      <c r="AF42" s="8">
        <f t="shared" si="7"/>
        <v>174723295.78657418</v>
      </c>
      <c r="AG42" s="9"/>
      <c r="AH42" s="12">
        <v>718442</v>
      </c>
      <c r="AI42" s="12">
        <v>1992172</v>
      </c>
      <c r="AJ42" s="12">
        <v>6810072.0075805169</v>
      </c>
      <c r="AK42" s="12">
        <v>7172.8226388128423</v>
      </c>
      <c r="AL42" s="12"/>
      <c r="AM42" s="23">
        <f t="shared" si="11"/>
        <v>9527858.8302193303</v>
      </c>
      <c r="AN42" s="9"/>
      <c r="AO42" s="10">
        <f t="shared" si="5"/>
        <v>184251154.61679351</v>
      </c>
      <c r="AQ42" s="31">
        <v>419520.35</v>
      </c>
    </row>
    <row r="43" spans="1:43" x14ac:dyDescent="0.35">
      <c r="A43" s="7" t="s">
        <v>47</v>
      </c>
      <c r="B43" s="9"/>
      <c r="C43" s="11">
        <v>54213965.327843159</v>
      </c>
      <c r="D43" s="11">
        <v>0</v>
      </c>
      <c r="E43" s="11">
        <f t="shared" si="2"/>
        <v>54213965.327843159</v>
      </c>
      <c r="F43" s="9"/>
      <c r="G43" s="12">
        <v>1909468.3492684916</v>
      </c>
      <c r="H43" s="12">
        <v>-910112.80181600014</v>
      </c>
      <c r="I43" s="12">
        <v>0</v>
      </c>
      <c r="J43" s="23">
        <f t="shared" si="8"/>
        <v>999355.54745249148</v>
      </c>
      <c r="K43" s="9"/>
      <c r="L43" s="12">
        <v>17515</v>
      </c>
      <c r="M43" s="12">
        <v>108015.41</v>
      </c>
      <c r="N43" s="12"/>
      <c r="O43" s="12"/>
      <c r="P43" s="23">
        <f t="shared" si="9"/>
        <v>125530.41</v>
      </c>
      <c r="Q43" s="9"/>
      <c r="R43" s="12">
        <f>'WF Allocation'!AB42</f>
        <v>0</v>
      </c>
      <c r="S43" s="12">
        <f>'WF Allocation'!AD42</f>
        <v>-212.00238181187979</v>
      </c>
      <c r="T43" s="12"/>
      <c r="U43" s="12">
        <v>0</v>
      </c>
      <c r="V43" s="12">
        <v>0</v>
      </c>
      <c r="W43" s="23">
        <f t="shared" si="3"/>
        <v>-212.00238181187979</v>
      </c>
      <c r="X43" s="9"/>
      <c r="Y43" s="8">
        <f t="shared" si="10"/>
        <v>55338639.282913841</v>
      </c>
      <c r="Z43" s="9"/>
      <c r="AA43" s="11">
        <v>1531727</v>
      </c>
      <c r="AB43" s="11">
        <v>5487134</v>
      </c>
      <c r="AC43" s="11"/>
      <c r="AD43" s="11"/>
      <c r="AE43" s="9"/>
      <c r="AF43" s="8">
        <f t="shared" si="7"/>
        <v>62357500.282913841</v>
      </c>
      <c r="AG43" s="9"/>
      <c r="AH43" s="12">
        <v>272528</v>
      </c>
      <c r="AI43" s="12">
        <v>554282</v>
      </c>
      <c r="AJ43" s="12">
        <v>4235905.194960447</v>
      </c>
      <c r="AK43" s="12">
        <v>-23878.575087999998</v>
      </c>
      <c r="AL43" s="12"/>
      <c r="AM43" s="23">
        <f t="shared" si="11"/>
        <v>5038836.6198724471</v>
      </c>
      <c r="AN43" s="9"/>
      <c r="AO43" s="10">
        <f t="shared" si="5"/>
        <v>67396336.902786285</v>
      </c>
      <c r="AQ43" s="31">
        <v>110595.66</v>
      </c>
    </row>
    <row r="44" spans="1:43" x14ac:dyDescent="0.35">
      <c r="A44" s="7" t="s">
        <v>48</v>
      </c>
      <c r="B44" s="9"/>
      <c r="C44" s="11">
        <v>47955933.486396827</v>
      </c>
      <c r="D44" s="11">
        <v>-1464124.7723256922</v>
      </c>
      <c r="E44" s="11">
        <f t="shared" si="2"/>
        <v>46491808.714071132</v>
      </c>
      <c r="F44" s="9"/>
      <c r="G44" s="12">
        <v>1508856.5775679194</v>
      </c>
      <c r="H44" s="12">
        <v>413722.79548950039</v>
      </c>
      <c r="I44" s="12">
        <v>1154790.3951637365</v>
      </c>
      <c r="J44" s="23">
        <f t="shared" si="8"/>
        <v>3077369.7682211567</v>
      </c>
      <c r="K44" s="9"/>
      <c r="L44" s="12">
        <v>51955</v>
      </c>
      <c r="M44" s="12">
        <v>77221.539999999994</v>
      </c>
      <c r="N44" s="12"/>
      <c r="O44" s="12"/>
      <c r="P44" s="23">
        <f t="shared" si="9"/>
        <v>129176.54</v>
      </c>
      <c r="Q44" s="9"/>
      <c r="R44" s="12">
        <f>'WF Allocation'!AB43</f>
        <v>0</v>
      </c>
      <c r="S44" s="12">
        <f>'WF Allocation'!AD43</f>
        <v>-172.86304974782962</v>
      </c>
      <c r="T44" s="12"/>
      <c r="U44" s="12">
        <v>0</v>
      </c>
      <c r="V44" s="12">
        <v>0</v>
      </c>
      <c r="W44" s="23">
        <f t="shared" si="3"/>
        <v>-172.86304974782962</v>
      </c>
      <c r="X44" s="9"/>
      <c r="Y44" s="8">
        <f t="shared" si="10"/>
        <v>49698182.159242541</v>
      </c>
      <c r="Z44" s="9"/>
      <c r="AA44" s="11">
        <v>859541</v>
      </c>
      <c r="AB44" s="11">
        <v>1245356</v>
      </c>
      <c r="AC44" s="11"/>
      <c r="AD44" s="11"/>
      <c r="AE44" s="9"/>
      <c r="AF44" s="8">
        <f t="shared" si="7"/>
        <v>51803079.159242541</v>
      </c>
      <c r="AG44" s="9"/>
      <c r="AH44" s="12">
        <v>201698</v>
      </c>
      <c r="AI44" s="12">
        <v>483455</v>
      </c>
      <c r="AJ44" s="12">
        <v>2015907.6483982315</v>
      </c>
      <c r="AK44" s="12">
        <v>10002.97956048002</v>
      </c>
      <c r="AL44" s="12"/>
      <c r="AM44" s="23">
        <f t="shared" si="11"/>
        <v>2711063.6279587117</v>
      </c>
      <c r="AN44" s="9"/>
      <c r="AO44" s="10">
        <f t="shared" si="5"/>
        <v>54514142.787201256</v>
      </c>
      <c r="AQ44" s="31">
        <v>94483.77</v>
      </c>
    </row>
    <row r="45" spans="1:43" x14ac:dyDescent="0.35">
      <c r="A45" s="7" t="s">
        <v>49</v>
      </c>
      <c r="B45" s="9"/>
      <c r="C45" s="11">
        <v>17531129.759012658</v>
      </c>
      <c r="D45" s="11">
        <v>-529031.86493866867</v>
      </c>
      <c r="E45" s="11">
        <f t="shared" si="2"/>
        <v>17002097.894073989</v>
      </c>
      <c r="F45" s="9"/>
      <c r="G45" s="12">
        <v>545194.798011187</v>
      </c>
      <c r="H45" s="12">
        <v>117156.30720725009</v>
      </c>
      <c r="I45" s="12">
        <v>417260.14607096295</v>
      </c>
      <c r="J45" s="23">
        <f t="shared" si="8"/>
        <v>1079611.2512894</v>
      </c>
      <c r="K45" s="9"/>
      <c r="L45" s="12">
        <v>18700</v>
      </c>
      <c r="M45" s="12">
        <v>83143.44</v>
      </c>
      <c r="N45" s="12"/>
      <c r="O45" s="12"/>
      <c r="P45" s="23">
        <f t="shared" si="9"/>
        <v>101843.44</v>
      </c>
      <c r="Q45" s="9"/>
      <c r="R45" s="12">
        <f>'WF Allocation'!AB44</f>
        <v>0</v>
      </c>
      <c r="S45" s="12">
        <f>'WF Allocation'!AD44</f>
        <v>-63.038720502473019</v>
      </c>
      <c r="T45" s="12"/>
      <c r="U45" s="12">
        <v>0</v>
      </c>
      <c r="V45" s="12">
        <v>0</v>
      </c>
      <c r="W45" s="23">
        <f t="shared" si="3"/>
        <v>-63.038720502473019</v>
      </c>
      <c r="X45" s="9"/>
      <c r="Y45" s="8">
        <f t="shared" si="10"/>
        <v>18183489.546642888</v>
      </c>
      <c r="Z45" s="9"/>
      <c r="AA45" s="11">
        <v>376713</v>
      </c>
      <c r="AB45" s="11">
        <v>298957</v>
      </c>
      <c r="AC45" s="11"/>
      <c r="AD45" s="11"/>
      <c r="AE45" s="9"/>
      <c r="AF45" s="8">
        <f t="shared" si="7"/>
        <v>18859159.546642888</v>
      </c>
      <c r="AG45" s="9"/>
      <c r="AH45" s="12">
        <v>130020</v>
      </c>
      <c r="AI45" s="12">
        <v>197513</v>
      </c>
      <c r="AJ45" s="12">
        <v>927433.01077374781</v>
      </c>
      <c r="AK45" s="12">
        <v>14425.457499999999</v>
      </c>
      <c r="AL45" s="12"/>
      <c r="AM45" s="23">
        <f t="shared" si="11"/>
        <v>1269391.4682737477</v>
      </c>
      <c r="AN45" s="9"/>
      <c r="AO45" s="10">
        <f t="shared" si="5"/>
        <v>20128551.014916636</v>
      </c>
      <c r="AQ45" s="31">
        <v>35434.639999999999</v>
      </c>
    </row>
    <row r="46" spans="1:43" x14ac:dyDescent="0.35">
      <c r="A46" s="7" t="s">
        <v>50</v>
      </c>
      <c r="B46" s="9"/>
      <c r="C46" s="11">
        <v>40801235.605661146</v>
      </c>
      <c r="D46" s="11">
        <v>-551660.59332958702</v>
      </c>
      <c r="E46" s="11">
        <f t="shared" si="2"/>
        <v>40249575.01233156</v>
      </c>
      <c r="F46" s="9"/>
      <c r="G46" s="12">
        <v>1319205.6350138965</v>
      </c>
      <c r="H46" s="12">
        <v>-1881584.6224548002</v>
      </c>
      <c r="I46" s="12">
        <v>551660.59332958702</v>
      </c>
      <c r="J46" s="23">
        <f t="shared" si="8"/>
        <v>-10718.394111316651</v>
      </c>
      <c r="K46" s="9"/>
      <c r="L46" s="12">
        <v>39742.480000000003</v>
      </c>
      <c r="M46" s="12">
        <v>93092.23</v>
      </c>
      <c r="N46" s="12"/>
      <c r="O46" s="12"/>
      <c r="P46" s="23">
        <f t="shared" si="9"/>
        <v>132834.71</v>
      </c>
      <c r="Q46" s="9"/>
      <c r="R46" s="12">
        <f>'WF Allocation'!AB45</f>
        <v>0</v>
      </c>
      <c r="S46" s="12">
        <f>'WF Allocation'!AD45</f>
        <v>-145.35193626328746</v>
      </c>
      <c r="T46" s="12"/>
      <c r="U46" s="12">
        <v>0</v>
      </c>
      <c r="V46" s="12">
        <v>0</v>
      </c>
      <c r="W46" s="23">
        <f t="shared" si="3"/>
        <v>-145.35193626328746</v>
      </c>
      <c r="X46" s="9"/>
      <c r="Y46" s="8">
        <f t="shared" si="10"/>
        <v>40371545.976283975</v>
      </c>
      <c r="Z46" s="9"/>
      <c r="AA46" s="11">
        <v>932577</v>
      </c>
      <c r="AB46" s="11">
        <v>2411112</v>
      </c>
      <c r="AC46" s="11"/>
      <c r="AD46" s="11"/>
      <c r="AE46" s="9"/>
      <c r="AF46" s="8">
        <f t="shared" si="7"/>
        <v>43715234.976283975</v>
      </c>
      <c r="AG46" s="9"/>
      <c r="AH46" s="12">
        <v>329518</v>
      </c>
      <c r="AI46" s="12">
        <v>487187</v>
      </c>
      <c r="AJ46" s="12">
        <v>3080561.6029213015</v>
      </c>
      <c r="AK46" s="12">
        <v>-68846.095259499969</v>
      </c>
      <c r="AL46" s="12"/>
      <c r="AM46" s="23">
        <f t="shared" si="11"/>
        <v>3828420.5076618018</v>
      </c>
      <c r="AN46" s="9"/>
      <c r="AO46" s="10">
        <f t="shared" si="5"/>
        <v>47543655.48394578</v>
      </c>
      <c r="AQ46" s="31">
        <v>97435.8</v>
      </c>
    </row>
    <row r="47" spans="1:43" x14ac:dyDescent="0.35">
      <c r="A47" s="7" t="s">
        <v>51</v>
      </c>
      <c r="B47" s="9"/>
      <c r="C47" s="11">
        <v>25371631.572251607</v>
      </c>
      <c r="D47" s="11">
        <v>-325197.640161052</v>
      </c>
      <c r="E47" s="11">
        <f t="shared" si="2"/>
        <v>25046433.932090554</v>
      </c>
      <c r="F47" s="9"/>
      <c r="G47" s="12">
        <v>794158.79085241084</v>
      </c>
      <c r="H47" s="12">
        <v>158944.57860000033</v>
      </c>
      <c r="I47" s="12">
        <v>256491.19425209658</v>
      </c>
      <c r="J47" s="23">
        <f t="shared" si="8"/>
        <v>1209594.5637045079</v>
      </c>
      <c r="K47" s="9"/>
      <c r="L47" s="12">
        <v>44718.76</v>
      </c>
      <c r="M47" s="12">
        <v>24398.22</v>
      </c>
      <c r="N47" s="12"/>
      <c r="O47" s="12"/>
      <c r="P47" s="23">
        <f t="shared" si="9"/>
        <v>69116.98000000001</v>
      </c>
      <c r="Q47" s="9"/>
      <c r="R47" s="12">
        <f>'WF Allocation'!AB46</f>
        <v>0</v>
      </c>
      <c r="S47" s="12">
        <f>'WF Allocation'!AD46</f>
        <v>-92.125961627746534</v>
      </c>
      <c r="T47" s="12"/>
      <c r="U47" s="12">
        <v>0</v>
      </c>
      <c r="V47" s="12">
        <v>0</v>
      </c>
      <c r="W47" s="23">
        <f t="shared" si="3"/>
        <v>-92.125961627746534</v>
      </c>
      <c r="X47" s="9"/>
      <c r="Y47" s="8">
        <f t="shared" si="10"/>
        <v>26325053.349833436</v>
      </c>
      <c r="Z47" s="9"/>
      <c r="AA47" s="11">
        <v>569017</v>
      </c>
      <c r="AB47" s="11">
        <v>1597661</v>
      </c>
      <c r="AC47" s="11"/>
      <c r="AD47" s="11"/>
      <c r="AE47" s="9"/>
      <c r="AF47" s="8">
        <f t="shared" si="7"/>
        <v>28491731.349833436</v>
      </c>
      <c r="AG47" s="9"/>
      <c r="AH47" s="12">
        <v>162858</v>
      </c>
      <c r="AI47" s="12">
        <v>299425</v>
      </c>
      <c r="AJ47" s="12">
        <v>2631872.7929517399</v>
      </c>
      <c r="AK47" s="12">
        <v>-5387.9818999999861</v>
      </c>
      <c r="AL47" s="12"/>
      <c r="AM47" s="23">
        <f t="shared" si="11"/>
        <v>3088767.8110517398</v>
      </c>
      <c r="AN47" s="9"/>
      <c r="AO47" s="10">
        <f t="shared" si="5"/>
        <v>31580499.160885178</v>
      </c>
      <c r="AQ47" s="31">
        <v>57011.87</v>
      </c>
    </row>
    <row r="48" spans="1:43" x14ac:dyDescent="0.35">
      <c r="A48" s="7" t="s">
        <v>52</v>
      </c>
      <c r="B48" s="9"/>
      <c r="C48" s="11">
        <v>86611418.790438563</v>
      </c>
      <c r="D48" s="11">
        <v>-1154166.5874630283</v>
      </c>
      <c r="E48" s="11">
        <f t="shared" si="2"/>
        <v>85457252.202975541</v>
      </c>
      <c r="F48" s="9"/>
      <c r="G48" s="12">
        <v>2746980.0474654245</v>
      </c>
      <c r="H48" s="12">
        <v>619687.68000000063</v>
      </c>
      <c r="I48" s="12">
        <v>910318.92555447307</v>
      </c>
      <c r="J48" s="23">
        <f t="shared" si="8"/>
        <v>4276986.6530198986</v>
      </c>
      <c r="K48" s="9"/>
      <c r="L48" s="12">
        <v>0</v>
      </c>
      <c r="M48" s="12">
        <v>134782.39000000001</v>
      </c>
      <c r="N48" s="12"/>
      <c r="O48" s="12"/>
      <c r="P48" s="23">
        <f t="shared" si="9"/>
        <v>134782.39000000001</v>
      </c>
      <c r="Q48" s="9"/>
      <c r="R48" s="12">
        <f>'WF Allocation'!AB47</f>
        <v>0</v>
      </c>
      <c r="S48" s="12">
        <f>'WF Allocation'!AD47</f>
        <v>-322.24767857635948</v>
      </c>
      <c r="T48" s="12"/>
      <c r="U48" s="12">
        <v>0</v>
      </c>
      <c r="V48" s="12">
        <v>0</v>
      </c>
      <c r="W48" s="23">
        <f t="shared" si="3"/>
        <v>-322.24767857635948</v>
      </c>
      <c r="X48" s="9"/>
      <c r="Y48" s="8">
        <f t="shared" si="10"/>
        <v>89868698.998316869</v>
      </c>
      <c r="Z48" s="9"/>
      <c r="AA48" s="11">
        <v>2129236</v>
      </c>
      <c r="AB48" s="11">
        <v>2309466</v>
      </c>
      <c r="AC48" s="11"/>
      <c r="AD48" s="11"/>
      <c r="AE48" s="9"/>
      <c r="AF48" s="8">
        <f t="shared" si="7"/>
        <v>94307400.998316869</v>
      </c>
      <c r="AG48" s="9"/>
      <c r="AH48" s="12">
        <v>452782</v>
      </c>
      <c r="AI48" s="12">
        <v>1180269</v>
      </c>
      <c r="AJ48" s="12">
        <v>6903537.9614615571</v>
      </c>
      <c r="AK48" s="12">
        <v>42237.112564499963</v>
      </c>
      <c r="AL48" s="12"/>
      <c r="AM48" s="23">
        <f t="shared" si="11"/>
        <v>8578826.0740260575</v>
      </c>
      <c r="AN48" s="9"/>
      <c r="AO48" s="10">
        <f t="shared" si="5"/>
        <v>102886227.07234293</v>
      </c>
      <c r="AQ48" s="31">
        <v>245192.66</v>
      </c>
    </row>
    <row r="49" spans="1:43" x14ac:dyDescent="0.35">
      <c r="A49" s="7" t="s">
        <v>53</v>
      </c>
      <c r="B49" s="9"/>
      <c r="C49" s="11">
        <v>15559617.270818621</v>
      </c>
      <c r="D49" s="11">
        <v>-439447.84494859772</v>
      </c>
      <c r="E49" s="11">
        <f t="shared" si="2"/>
        <v>15120169.425870024</v>
      </c>
      <c r="F49" s="9"/>
      <c r="G49" s="12">
        <v>490812.38671348215</v>
      </c>
      <c r="H49" s="12">
        <v>86449.416576000367</v>
      </c>
      <c r="I49" s="12">
        <v>346603.07653694809</v>
      </c>
      <c r="J49" s="23">
        <f t="shared" si="8"/>
        <v>923864.87982643058</v>
      </c>
      <c r="K49" s="9"/>
      <c r="L49" s="12">
        <v>21903.759999999998</v>
      </c>
      <c r="M49" s="12">
        <v>33399.5</v>
      </c>
      <c r="N49" s="12"/>
      <c r="O49" s="12"/>
      <c r="P49" s="23">
        <f t="shared" si="9"/>
        <v>55303.259999999995</v>
      </c>
      <c r="Q49" s="9"/>
      <c r="R49" s="12">
        <f>'WF Allocation'!AB48</f>
        <v>0</v>
      </c>
      <c r="S49" s="12">
        <f>'WF Allocation'!AD48</f>
        <v>-57.016482679998688</v>
      </c>
      <c r="T49" s="12"/>
      <c r="U49" s="12">
        <v>0</v>
      </c>
      <c r="V49" s="12">
        <v>0</v>
      </c>
      <c r="W49" s="23">
        <f t="shared" si="3"/>
        <v>-57.016482679998688</v>
      </c>
      <c r="X49" s="9"/>
      <c r="Y49" s="8">
        <f t="shared" si="10"/>
        <v>16099280.549213775</v>
      </c>
      <c r="Z49" s="9"/>
      <c r="AA49" s="11">
        <v>321970</v>
      </c>
      <c r="AB49" s="11">
        <v>203558</v>
      </c>
      <c r="AC49" s="11"/>
      <c r="AD49" s="11"/>
      <c r="AE49" s="9"/>
      <c r="AF49" s="8">
        <f t="shared" si="7"/>
        <v>16624808.549213775</v>
      </c>
      <c r="AG49" s="9"/>
      <c r="AH49" s="12">
        <v>113210</v>
      </c>
      <c r="AI49" s="12">
        <v>194628</v>
      </c>
      <c r="AJ49" s="12">
        <v>1041204.0413205475</v>
      </c>
      <c r="AK49" s="12">
        <v>7703.9853760000051</v>
      </c>
      <c r="AL49" s="12"/>
      <c r="AM49" s="23">
        <f t="shared" si="11"/>
        <v>1356746.0266965474</v>
      </c>
      <c r="AN49" s="9"/>
      <c r="AO49" s="10">
        <f t="shared" si="5"/>
        <v>17981554.575910322</v>
      </c>
      <c r="AQ49" s="31">
        <v>34992.120000000003</v>
      </c>
    </row>
    <row r="50" spans="1:43" x14ac:dyDescent="0.35">
      <c r="A50" s="7" t="s">
        <v>54</v>
      </c>
      <c r="B50" s="9"/>
      <c r="C50" s="11">
        <v>17604093.30173127</v>
      </c>
      <c r="D50" s="11">
        <v>-388553.50647345348</v>
      </c>
      <c r="E50" s="11">
        <f t="shared" si="2"/>
        <v>17215539.795257818</v>
      </c>
      <c r="F50" s="9"/>
      <c r="G50" s="12">
        <v>467949.17006591603</v>
      </c>
      <c r="H50" s="12">
        <v>366747.86201944004</v>
      </c>
      <c r="I50" s="12">
        <v>306461.48864075274</v>
      </c>
      <c r="J50" s="23">
        <f t="shared" si="8"/>
        <v>1141158.5207261089</v>
      </c>
      <c r="K50" s="9"/>
      <c r="L50" s="12">
        <v>9190</v>
      </c>
      <c r="M50" s="12">
        <v>156574.97</v>
      </c>
      <c r="N50" s="12"/>
      <c r="O50" s="12"/>
      <c r="P50" s="23">
        <f t="shared" si="9"/>
        <v>165764.97</v>
      </c>
      <c r="Q50" s="9"/>
      <c r="R50" s="12">
        <f>'WF Allocation'!AB49</f>
        <v>0</v>
      </c>
      <c r="S50" s="12">
        <f>'WF Allocation'!AD49</f>
        <v>-54.85920502823145</v>
      </c>
      <c r="T50" s="12"/>
      <c r="U50" s="12">
        <v>0</v>
      </c>
      <c r="V50" s="12">
        <v>0</v>
      </c>
      <c r="W50" s="23">
        <f t="shared" si="3"/>
        <v>-54.85920502823145</v>
      </c>
      <c r="X50" s="9"/>
      <c r="Y50" s="8">
        <f t="shared" si="10"/>
        <v>18522408.426778898</v>
      </c>
      <c r="Z50" s="9"/>
      <c r="AA50" s="11">
        <v>337674</v>
      </c>
      <c r="AB50" s="11">
        <v>262221</v>
      </c>
      <c r="AC50" s="11"/>
      <c r="AD50" s="11"/>
      <c r="AE50" s="9"/>
      <c r="AF50" s="8">
        <f t="shared" si="7"/>
        <v>19122303.426778898</v>
      </c>
      <c r="AG50" s="9"/>
      <c r="AH50" s="12">
        <v>44394</v>
      </c>
      <c r="AI50" s="12">
        <v>138439</v>
      </c>
      <c r="AJ50" s="12">
        <v>432228.1109069009</v>
      </c>
      <c r="AK50" s="12">
        <v>0</v>
      </c>
      <c r="AL50" s="12"/>
      <c r="AM50" s="23">
        <f t="shared" si="11"/>
        <v>615061.11090690084</v>
      </c>
      <c r="AN50" s="9"/>
      <c r="AO50" s="10">
        <f t="shared" si="5"/>
        <v>19737364.537685797</v>
      </c>
      <c r="AQ50" s="31">
        <v>22594.720000000001</v>
      </c>
    </row>
    <row r="51" spans="1:43" x14ac:dyDescent="0.35">
      <c r="A51" s="7" t="s">
        <v>55</v>
      </c>
      <c r="B51" s="9"/>
      <c r="C51" s="11">
        <v>795086.16097356891</v>
      </c>
      <c r="D51" s="11">
        <v>0</v>
      </c>
      <c r="E51" s="11">
        <f t="shared" si="2"/>
        <v>795086.16097356891</v>
      </c>
      <c r="F51" s="9"/>
      <c r="G51" s="12">
        <v>28500.230185980752</v>
      </c>
      <c r="H51" s="12">
        <v>27821.241099999999</v>
      </c>
      <c r="I51" s="12">
        <v>0</v>
      </c>
      <c r="J51" s="23">
        <f t="shared" si="8"/>
        <v>56321.471285980748</v>
      </c>
      <c r="K51" s="9"/>
      <c r="L51" s="12">
        <v>630</v>
      </c>
      <c r="M51" s="12">
        <v>236.88</v>
      </c>
      <c r="N51" s="12"/>
      <c r="O51" s="12"/>
      <c r="P51" s="23">
        <f t="shared" si="9"/>
        <v>866.88</v>
      </c>
      <c r="Q51" s="9"/>
      <c r="R51" s="12">
        <f>'WF Allocation'!AB50</f>
        <v>56115.647740450338</v>
      </c>
      <c r="S51" s="12">
        <f>'WF Allocation'!AD50</f>
        <v>0</v>
      </c>
      <c r="T51" s="12"/>
      <c r="U51" s="12">
        <v>0</v>
      </c>
      <c r="V51" s="12">
        <v>0</v>
      </c>
      <c r="W51" s="23">
        <f t="shared" si="3"/>
        <v>56115.647740450338</v>
      </c>
      <c r="X51" s="9"/>
      <c r="Y51" s="8">
        <f t="shared" si="10"/>
        <v>908390.16</v>
      </c>
      <c r="Z51" s="9"/>
      <c r="AA51" s="11">
        <v>21571</v>
      </c>
      <c r="AB51" s="11">
        <v>9616</v>
      </c>
      <c r="AC51" s="11"/>
      <c r="AD51" s="11"/>
      <c r="AE51" s="9"/>
      <c r="AF51" s="8">
        <f t="shared" si="7"/>
        <v>939577.16</v>
      </c>
      <c r="AG51" s="9"/>
      <c r="AH51" s="12">
        <v>1830</v>
      </c>
      <c r="AI51" s="12">
        <v>35878</v>
      </c>
      <c r="AJ51" s="12">
        <v>428.00221238276765</v>
      </c>
      <c r="AK51" s="12">
        <v>0</v>
      </c>
      <c r="AL51" s="12"/>
      <c r="AM51" s="23">
        <f t="shared" si="11"/>
        <v>38136.002212382766</v>
      </c>
      <c r="AN51" s="9"/>
      <c r="AO51" s="10">
        <f t="shared" si="5"/>
        <v>977713.16221238277</v>
      </c>
      <c r="AQ51" s="31">
        <v>405.71</v>
      </c>
    </row>
    <row r="52" spans="1:43" x14ac:dyDescent="0.35">
      <c r="A52" s="7" t="s">
        <v>56</v>
      </c>
      <c r="B52" s="9"/>
      <c r="C52" s="11">
        <v>4130910.2742272303</v>
      </c>
      <c r="D52" s="11">
        <v>-123204.90019202189</v>
      </c>
      <c r="E52" s="11">
        <f t="shared" si="2"/>
        <v>4007705.3740352085</v>
      </c>
      <c r="F52" s="9"/>
      <c r="G52" s="12">
        <v>126969.04496604555</v>
      </c>
      <c r="H52" s="12">
        <v>53878.335999999981</v>
      </c>
      <c r="I52" s="12">
        <v>97174.665758066025</v>
      </c>
      <c r="J52" s="23">
        <f t="shared" si="8"/>
        <v>278022.04672411154</v>
      </c>
      <c r="K52" s="9"/>
      <c r="L52" s="12">
        <v>0</v>
      </c>
      <c r="M52" s="12">
        <v>3316.26</v>
      </c>
      <c r="N52" s="12"/>
      <c r="O52" s="12"/>
      <c r="P52" s="23">
        <f t="shared" si="9"/>
        <v>3316.26</v>
      </c>
      <c r="Q52" s="9"/>
      <c r="R52" s="12">
        <f>'WF Allocation'!AB51</f>
        <v>0</v>
      </c>
      <c r="S52" s="12">
        <f>'WF Allocation'!AD51</f>
        <v>-14.544613968686278</v>
      </c>
      <c r="T52" s="12"/>
      <c r="U52" s="12">
        <v>0</v>
      </c>
      <c r="V52" s="12">
        <v>0</v>
      </c>
      <c r="W52" s="23">
        <f t="shared" si="3"/>
        <v>-14.544613968686278</v>
      </c>
      <c r="X52" s="9"/>
      <c r="Y52" s="8">
        <f t="shared" si="10"/>
        <v>4289029.1361453515</v>
      </c>
      <c r="Z52" s="9"/>
      <c r="AA52" s="11">
        <v>85800</v>
      </c>
      <c r="AB52" s="11">
        <v>91038</v>
      </c>
      <c r="AC52" s="11"/>
      <c r="AD52" s="11"/>
      <c r="AE52" s="9"/>
      <c r="AF52" s="8">
        <f t="shared" si="7"/>
        <v>4465867.1361453515</v>
      </c>
      <c r="AG52" s="9"/>
      <c r="AH52" s="12">
        <v>37000</v>
      </c>
      <c r="AI52" s="12">
        <v>60087</v>
      </c>
      <c r="AJ52" s="12">
        <v>60937.751599585208</v>
      </c>
      <c r="AK52" s="12">
        <v>0</v>
      </c>
      <c r="AL52" s="12"/>
      <c r="AM52" s="23">
        <f t="shared" si="11"/>
        <v>158024.7515995852</v>
      </c>
      <c r="AN52" s="9"/>
      <c r="AO52" s="10">
        <f t="shared" si="5"/>
        <v>4623891.8877449371</v>
      </c>
      <c r="AQ52" s="31">
        <v>5653.33</v>
      </c>
    </row>
    <row r="53" spans="1:43" x14ac:dyDescent="0.35">
      <c r="A53" s="7" t="s">
        <v>57</v>
      </c>
      <c r="B53" s="9"/>
      <c r="C53" s="11">
        <v>27103872.484116301</v>
      </c>
      <c r="D53" s="11">
        <v>-573748.85039900546</v>
      </c>
      <c r="E53" s="11">
        <f t="shared" si="2"/>
        <v>26530123.633717295</v>
      </c>
      <c r="F53" s="9"/>
      <c r="G53" s="12">
        <v>847268.82436767104</v>
      </c>
      <c r="H53" s="12">
        <v>420284.60839999968</v>
      </c>
      <c r="I53" s="12">
        <v>452529.50718439301</v>
      </c>
      <c r="J53" s="23">
        <f t="shared" si="8"/>
        <v>1720082.9399520636</v>
      </c>
      <c r="K53" s="9"/>
      <c r="L53" s="12">
        <v>42765</v>
      </c>
      <c r="M53" s="12">
        <v>151837.45000000001</v>
      </c>
      <c r="N53" s="12"/>
      <c r="O53" s="12"/>
      <c r="P53" s="23">
        <f t="shared" si="9"/>
        <v>194602.45</v>
      </c>
      <c r="Q53" s="9"/>
      <c r="R53" s="12">
        <f>'WF Allocation'!AB52</f>
        <v>0</v>
      </c>
      <c r="S53" s="12">
        <f>'WF Allocation'!AD52</f>
        <v>-97.514822718075351</v>
      </c>
      <c r="T53" s="12"/>
      <c r="U53" s="12">
        <v>0</v>
      </c>
      <c r="V53" s="12">
        <v>0</v>
      </c>
      <c r="W53" s="23">
        <f t="shared" si="3"/>
        <v>-97.514822718075351</v>
      </c>
      <c r="X53" s="9"/>
      <c r="Y53" s="8">
        <f t="shared" si="10"/>
        <v>28444711.508846641</v>
      </c>
      <c r="Z53" s="9"/>
      <c r="AA53" s="11">
        <v>559362</v>
      </c>
      <c r="AB53" s="11">
        <v>353778</v>
      </c>
      <c r="AC53" s="11"/>
      <c r="AD53" s="11"/>
      <c r="AE53" s="9"/>
      <c r="AF53" s="8">
        <f t="shared" si="7"/>
        <v>29357851.508846641</v>
      </c>
      <c r="AG53" s="9"/>
      <c r="AH53" s="12">
        <v>119364</v>
      </c>
      <c r="AI53" s="12">
        <v>291897</v>
      </c>
      <c r="AJ53" s="12">
        <v>775346.6996427885</v>
      </c>
      <c r="AK53" s="12">
        <v>42331.015810000121</v>
      </c>
      <c r="AL53" s="12"/>
      <c r="AM53" s="23">
        <f t="shared" si="11"/>
        <v>1228938.7154527886</v>
      </c>
      <c r="AN53" s="9"/>
      <c r="AO53" s="10">
        <f t="shared" si="5"/>
        <v>30586790.224299431</v>
      </c>
      <c r="AQ53" s="31">
        <v>55159.81</v>
      </c>
    </row>
    <row r="54" spans="1:43" x14ac:dyDescent="0.35">
      <c r="A54" s="7" t="s">
        <v>58</v>
      </c>
      <c r="B54" s="9"/>
      <c r="C54" s="11">
        <v>28497042.197602209</v>
      </c>
      <c r="D54" s="11">
        <v>-872797.39847683744</v>
      </c>
      <c r="E54" s="11">
        <f t="shared" si="2"/>
        <v>27624244.79912537</v>
      </c>
      <c r="F54" s="9"/>
      <c r="G54" s="12">
        <v>899463.02421940293</v>
      </c>
      <c r="H54" s="12">
        <v>0</v>
      </c>
      <c r="I54" s="12">
        <v>688396.28407075605</v>
      </c>
      <c r="J54" s="23">
        <f t="shared" si="8"/>
        <v>1587859.3082901589</v>
      </c>
      <c r="K54" s="9"/>
      <c r="L54" s="12">
        <v>14895</v>
      </c>
      <c r="M54" s="12">
        <v>77221.539999999994</v>
      </c>
      <c r="N54" s="12"/>
      <c r="O54" s="12"/>
      <c r="P54" s="23">
        <f t="shared" si="9"/>
        <v>92116.54</v>
      </c>
      <c r="Q54" s="9"/>
      <c r="R54" s="12">
        <f>'WF Allocation'!AB53</f>
        <v>0</v>
      </c>
      <c r="S54" s="12">
        <f>'WF Allocation'!AD53</f>
        <v>-102.45810515456569</v>
      </c>
      <c r="T54" s="12"/>
      <c r="U54" s="12">
        <v>0</v>
      </c>
      <c r="V54" s="12">
        <v>0</v>
      </c>
      <c r="W54" s="23">
        <f t="shared" si="3"/>
        <v>-102.45810515456569</v>
      </c>
      <c r="X54" s="9"/>
      <c r="Y54" s="8">
        <f t="shared" si="10"/>
        <v>29304118.189310372</v>
      </c>
      <c r="Z54" s="9"/>
      <c r="AA54" s="11">
        <v>643923</v>
      </c>
      <c r="AB54" s="11">
        <v>1172049</v>
      </c>
      <c r="AC54" s="11"/>
      <c r="AD54" s="11"/>
      <c r="AE54" s="9"/>
      <c r="AF54" s="8">
        <f t="shared" si="7"/>
        <v>31120090.189310372</v>
      </c>
      <c r="AG54" s="9"/>
      <c r="AH54" s="12">
        <v>119004</v>
      </c>
      <c r="AI54" s="12">
        <v>326183</v>
      </c>
      <c r="AJ54" s="12">
        <v>1675143.5905691748</v>
      </c>
      <c r="AK54" s="12">
        <v>7066.9120000000048</v>
      </c>
      <c r="AL54" s="12"/>
      <c r="AM54" s="23">
        <f t="shared" si="11"/>
        <v>2127397.5025691749</v>
      </c>
      <c r="AN54" s="9"/>
      <c r="AO54" s="10">
        <f t="shared" si="5"/>
        <v>33247487.691879548</v>
      </c>
      <c r="AQ54" s="31">
        <v>63901.04</v>
      </c>
    </row>
    <row r="55" spans="1:43" x14ac:dyDescent="0.35">
      <c r="A55" s="7" t="s">
        <v>59</v>
      </c>
      <c r="B55" s="9"/>
      <c r="C55" s="11">
        <v>28908707.272539504</v>
      </c>
      <c r="D55" s="11">
        <v>-889759.37745650741</v>
      </c>
      <c r="E55" s="11">
        <f t="shared" si="2"/>
        <v>28018947.895082995</v>
      </c>
      <c r="F55" s="9"/>
      <c r="G55" s="12">
        <v>930866.18964689493</v>
      </c>
      <c r="H55" s="12">
        <v>425880.25500000018</v>
      </c>
      <c r="I55" s="12">
        <v>701774.6045383336</v>
      </c>
      <c r="J55" s="23">
        <f t="shared" si="8"/>
        <v>2058521.0491852288</v>
      </c>
      <c r="K55" s="9"/>
      <c r="L55" s="12">
        <v>0</v>
      </c>
      <c r="M55" s="12">
        <v>151837.45000000001</v>
      </c>
      <c r="N55" s="12"/>
      <c r="O55" s="12"/>
      <c r="P55" s="23">
        <f t="shared" si="9"/>
        <v>151837.45000000001</v>
      </c>
      <c r="Q55" s="9"/>
      <c r="R55" s="12">
        <f>'WF Allocation'!AB54</f>
        <v>0</v>
      </c>
      <c r="S55" s="12">
        <f>'WF Allocation'!AD54</f>
        <v>-108.3216759277035</v>
      </c>
      <c r="T55" s="12"/>
      <c r="U55" s="12">
        <v>0</v>
      </c>
      <c r="V55" s="12">
        <v>0</v>
      </c>
      <c r="W55" s="23">
        <f t="shared" si="3"/>
        <v>-108.3216759277035</v>
      </c>
      <c r="X55" s="9"/>
      <c r="Y55" s="8">
        <f t="shared" si="10"/>
        <v>30229198.072592296</v>
      </c>
      <c r="Z55" s="9"/>
      <c r="AA55" s="11">
        <v>540457</v>
      </c>
      <c r="AB55" s="11">
        <v>1305229</v>
      </c>
      <c r="AC55" s="11"/>
      <c r="AD55" s="11"/>
      <c r="AE55" s="9"/>
      <c r="AF55" s="8">
        <f t="shared" si="7"/>
        <v>32074884.072592296</v>
      </c>
      <c r="AG55" s="9"/>
      <c r="AH55" s="12">
        <v>88718</v>
      </c>
      <c r="AI55" s="12">
        <v>360402</v>
      </c>
      <c r="AJ55" s="12">
        <v>1726478.569866311</v>
      </c>
      <c r="AK55" s="12">
        <v>5898.5287999999982</v>
      </c>
      <c r="AL55" s="12"/>
      <c r="AM55" s="23">
        <f t="shared" si="11"/>
        <v>2181497.0986663108</v>
      </c>
      <c r="AN55" s="9"/>
      <c r="AO55" s="10">
        <f t="shared" si="5"/>
        <v>34256381.171258606</v>
      </c>
      <c r="AQ55" s="31">
        <v>69332.86</v>
      </c>
    </row>
    <row r="56" spans="1:43" x14ac:dyDescent="0.35">
      <c r="A56" s="7" t="s">
        <v>60</v>
      </c>
      <c r="B56" s="9"/>
      <c r="C56" s="11">
        <v>7645120.6476459699</v>
      </c>
      <c r="D56" s="11">
        <v>-230172.51882070542</v>
      </c>
      <c r="E56" s="11">
        <f t="shared" si="2"/>
        <v>7414948.1288252641</v>
      </c>
      <c r="F56" s="9"/>
      <c r="G56" s="12">
        <v>237204.72822349792</v>
      </c>
      <c r="H56" s="12">
        <v>55827.314100000141</v>
      </c>
      <c r="I56" s="12">
        <v>230172.51882070542</v>
      </c>
      <c r="J56" s="23">
        <f t="shared" si="8"/>
        <v>523204.56114420347</v>
      </c>
      <c r="K56" s="9"/>
      <c r="L56" s="12">
        <v>2795</v>
      </c>
      <c r="M56" s="12">
        <v>15633.81</v>
      </c>
      <c r="N56" s="12"/>
      <c r="O56" s="12"/>
      <c r="P56" s="23">
        <f t="shared" si="9"/>
        <v>18428.809999999998</v>
      </c>
      <c r="Q56" s="9"/>
      <c r="R56" s="12">
        <f>'WF Allocation'!AB55</f>
        <v>0</v>
      </c>
      <c r="S56" s="12">
        <f>'WF Allocation'!AD55</f>
        <v>-27.377924307874231</v>
      </c>
      <c r="T56" s="12"/>
      <c r="U56" s="12">
        <v>0</v>
      </c>
      <c r="V56" s="12">
        <v>0</v>
      </c>
      <c r="W56" s="23">
        <f t="shared" si="3"/>
        <v>-27.377924307874231</v>
      </c>
      <c r="X56" s="9"/>
      <c r="Y56" s="8">
        <f t="shared" si="10"/>
        <v>7956554.1220451593</v>
      </c>
      <c r="Z56" s="9"/>
      <c r="AA56" s="11">
        <v>127407</v>
      </c>
      <c r="AB56" s="11">
        <v>159761</v>
      </c>
      <c r="AC56" s="11"/>
      <c r="AD56" s="11"/>
      <c r="AE56" s="9"/>
      <c r="AF56" s="8">
        <f t="shared" si="7"/>
        <v>8243722.1220451593</v>
      </c>
      <c r="AG56" s="9"/>
      <c r="AH56" s="12">
        <v>37382</v>
      </c>
      <c r="AI56" s="12">
        <v>91672</v>
      </c>
      <c r="AJ56" s="12">
        <v>323656.58267968619</v>
      </c>
      <c r="AK56" s="12">
        <v>0</v>
      </c>
      <c r="AL56" s="12"/>
      <c r="AM56" s="23">
        <f t="shared" si="11"/>
        <v>452710.58267968619</v>
      </c>
      <c r="AN56" s="9"/>
      <c r="AO56" s="10">
        <f t="shared" si="5"/>
        <v>8696432.7047248464</v>
      </c>
      <c r="AQ56" s="31">
        <v>12265.58</v>
      </c>
    </row>
    <row r="57" spans="1:43" x14ac:dyDescent="0.35">
      <c r="A57" s="7" t="s">
        <v>61</v>
      </c>
      <c r="B57" s="9"/>
      <c r="C57" s="11">
        <v>5453383.4379554195</v>
      </c>
      <c r="D57" s="11">
        <v>-121922.97986594998</v>
      </c>
      <c r="E57" s="11">
        <f t="shared" si="2"/>
        <v>5331460.4580894699</v>
      </c>
      <c r="F57" s="9"/>
      <c r="G57" s="12">
        <v>173135.4416670691</v>
      </c>
      <c r="H57" s="12">
        <v>130146.4</v>
      </c>
      <c r="I57" s="12">
        <v>96163.584388572141</v>
      </c>
      <c r="J57" s="23">
        <f t="shared" si="8"/>
        <v>399445.42605564126</v>
      </c>
      <c r="K57" s="9"/>
      <c r="L57" s="12">
        <v>1340</v>
      </c>
      <c r="M57" s="12">
        <v>21081.96</v>
      </c>
      <c r="N57" s="12"/>
      <c r="O57" s="12"/>
      <c r="P57" s="23">
        <f t="shared" si="9"/>
        <v>22421.96</v>
      </c>
      <c r="Q57" s="9"/>
      <c r="R57" s="12">
        <f>'WF Allocation'!AB56</f>
        <v>0</v>
      </c>
      <c r="S57" s="12">
        <f>'WF Allocation'!AD56</f>
        <v>-20.500972831218444</v>
      </c>
      <c r="T57" s="12"/>
      <c r="U57" s="12">
        <v>0</v>
      </c>
      <c r="V57" s="12">
        <v>0</v>
      </c>
      <c r="W57" s="23">
        <f t="shared" si="3"/>
        <v>-20.500972831218444</v>
      </c>
      <c r="X57" s="9"/>
      <c r="Y57" s="8">
        <f t="shared" si="10"/>
        <v>5753307.3431722792</v>
      </c>
      <c r="Z57" s="9"/>
      <c r="AA57" s="11">
        <v>98606</v>
      </c>
      <c r="AB57" s="11">
        <v>108184</v>
      </c>
      <c r="AC57" s="11"/>
      <c r="AD57" s="11"/>
      <c r="AE57" s="9"/>
      <c r="AF57" s="8">
        <f t="shared" si="7"/>
        <v>5960097.3431722792</v>
      </c>
      <c r="AG57" s="9"/>
      <c r="AH57" s="12">
        <v>28100</v>
      </c>
      <c r="AI57" s="12">
        <v>71778</v>
      </c>
      <c r="AJ57" s="12">
        <v>226676.98338932454</v>
      </c>
      <c r="AK57" s="12">
        <v>1141.6943999999994</v>
      </c>
      <c r="AL57" s="12"/>
      <c r="AM57" s="23">
        <f t="shared" si="11"/>
        <v>327696.67778932449</v>
      </c>
      <c r="AN57" s="9"/>
      <c r="AO57" s="10">
        <f t="shared" si="5"/>
        <v>6287794.0209616041</v>
      </c>
      <c r="AQ57" s="31">
        <v>8095.79</v>
      </c>
    </row>
    <row r="58" spans="1:43" x14ac:dyDescent="0.35">
      <c r="A58" s="7" t="s">
        <v>62</v>
      </c>
      <c r="B58" s="9"/>
      <c r="C58" s="11">
        <v>2436062.1260571149</v>
      </c>
      <c r="D58" s="11">
        <v>0</v>
      </c>
      <c r="E58" s="11">
        <f t="shared" si="2"/>
        <v>2436062.1260571149</v>
      </c>
      <c r="F58" s="9"/>
      <c r="G58" s="12">
        <v>61899.906540237374</v>
      </c>
      <c r="H58" s="12">
        <v>0</v>
      </c>
      <c r="I58" s="12">
        <v>0</v>
      </c>
      <c r="J58" s="23">
        <f t="shared" si="8"/>
        <v>61899.906540237374</v>
      </c>
      <c r="K58" s="9"/>
      <c r="L58" s="12">
        <v>400</v>
      </c>
      <c r="M58" s="12">
        <v>3316.26</v>
      </c>
      <c r="N58" s="12"/>
      <c r="O58" s="12"/>
      <c r="P58" s="23">
        <f t="shared" si="9"/>
        <v>3716.26</v>
      </c>
      <c r="Q58" s="9"/>
      <c r="R58" s="12">
        <f>'WF Allocation'!AB57</f>
        <v>0</v>
      </c>
      <c r="S58" s="12">
        <f>'WF Allocation'!AD57</f>
        <v>-7.1835991037236893</v>
      </c>
      <c r="T58" s="12"/>
      <c r="U58" s="12">
        <v>0</v>
      </c>
      <c r="V58" s="12">
        <v>0</v>
      </c>
      <c r="W58" s="23">
        <f t="shared" si="3"/>
        <v>-7.1835991037236893</v>
      </c>
      <c r="X58" s="9"/>
      <c r="Y58" s="8">
        <f t="shared" si="10"/>
        <v>2501671.1089982484</v>
      </c>
      <c r="Z58" s="9"/>
      <c r="AA58" s="11">
        <v>47850</v>
      </c>
      <c r="AB58" s="11">
        <v>53679</v>
      </c>
      <c r="AC58" s="11"/>
      <c r="AD58" s="11"/>
      <c r="AE58" s="9"/>
      <c r="AF58" s="8">
        <f t="shared" si="7"/>
        <v>2603200.1089982484</v>
      </c>
      <c r="AG58" s="9"/>
      <c r="AH58" s="12">
        <v>7648</v>
      </c>
      <c r="AI58" s="12">
        <v>41977</v>
      </c>
      <c r="AJ58" s="12">
        <v>68298.721055988601</v>
      </c>
      <c r="AK58" s="12">
        <v>0</v>
      </c>
      <c r="AL58" s="12"/>
      <c r="AM58" s="23">
        <f t="shared" si="11"/>
        <v>117923.7210559886</v>
      </c>
      <c r="AN58" s="9"/>
      <c r="AO58" s="10">
        <f t="shared" si="5"/>
        <v>2721123.830054237</v>
      </c>
      <c r="AQ58" s="31">
        <v>1724.03</v>
      </c>
    </row>
    <row r="59" spans="1:43" x14ac:dyDescent="0.35">
      <c r="A59" s="7" t="s">
        <v>63</v>
      </c>
      <c r="B59" s="9"/>
      <c r="C59" s="11">
        <v>30166727.31833183</v>
      </c>
      <c r="D59" s="11">
        <v>-900115.28337550792</v>
      </c>
      <c r="E59" s="11">
        <f t="shared" si="2"/>
        <v>29266612.034956321</v>
      </c>
      <c r="F59" s="9"/>
      <c r="G59" s="12">
        <v>927615.52273719502</v>
      </c>
      <c r="H59" s="12">
        <v>557498.04589799978</v>
      </c>
      <c r="I59" s="12">
        <v>709942.55641956907</v>
      </c>
      <c r="J59" s="23">
        <f t="shared" si="8"/>
        <v>2195056.1250547636</v>
      </c>
      <c r="K59" s="9"/>
      <c r="L59" s="12">
        <v>12890</v>
      </c>
      <c r="M59" s="12">
        <v>89065.34</v>
      </c>
      <c r="N59" s="12"/>
      <c r="O59" s="12"/>
      <c r="P59" s="23">
        <f t="shared" si="9"/>
        <v>101955.34</v>
      </c>
      <c r="Q59" s="9"/>
      <c r="R59" s="12">
        <f>'WF Allocation'!AB58</f>
        <v>0</v>
      </c>
      <c r="S59" s="12">
        <f>'WF Allocation'!AD58</f>
        <v>-107.85885861663265</v>
      </c>
      <c r="T59" s="12"/>
      <c r="U59" s="12">
        <v>0</v>
      </c>
      <c r="V59" s="12">
        <v>0</v>
      </c>
      <c r="W59" s="23">
        <f t="shared" si="3"/>
        <v>-107.85885861663265</v>
      </c>
      <c r="X59" s="9"/>
      <c r="Y59" s="8">
        <f t="shared" si="10"/>
        <v>31563515.641152468</v>
      </c>
      <c r="Z59" s="9"/>
      <c r="AA59" s="11">
        <v>457506</v>
      </c>
      <c r="AB59" s="11">
        <v>33744</v>
      </c>
      <c r="AC59" s="11"/>
      <c r="AD59" s="11"/>
      <c r="AE59" s="9"/>
      <c r="AF59" s="8">
        <f>Y59+SUM(AA59:AD59)</f>
        <v>32054765.641152468</v>
      </c>
      <c r="AG59" s="9"/>
      <c r="AH59" s="12">
        <v>204932</v>
      </c>
      <c r="AI59" s="12">
        <v>314070</v>
      </c>
      <c r="AJ59" s="12">
        <v>2008696.7031621055</v>
      </c>
      <c r="AK59" s="12">
        <v>17895.737919999992</v>
      </c>
      <c r="AL59" s="12"/>
      <c r="AM59" s="23">
        <f t="shared" si="11"/>
        <v>2545594.441082106</v>
      </c>
      <c r="AN59" s="9"/>
      <c r="AO59" s="10">
        <f t="shared" si="5"/>
        <v>34600360.082234576</v>
      </c>
      <c r="AQ59" s="31">
        <v>59691.15</v>
      </c>
    </row>
    <row r="60" spans="1:43" x14ac:dyDescent="0.35">
      <c r="A60" s="7" t="s">
        <v>64</v>
      </c>
      <c r="B60" s="9"/>
      <c r="C60" s="11">
        <v>4626775.7006941438</v>
      </c>
      <c r="D60" s="11">
        <v>-58439.272427851705</v>
      </c>
      <c r="E60" s="11">
        <f t="shared" si="2"/>
        <v>4568336.4282662924</v>
      </c>
      <c r="F60" s="9"/>
      <c r="G60" s="12">
        <v>143565.70847477351</v>
      </c>
      <c r="H60" s="12">
        <v>74015.839999999997</v>
      </c>
      <c r="I60" s="12">
        <v>0.27242785170528805</v>
      </c>
      <c r="J60" s="23">
        <f t="shared" si="8"/>
        <v>217581.82090262522</v>
      </c>
      <c r="K60" s="9"/>
      <c r="L60" s="12">
        <v>6280</v>
      </c>
      <c r="M60" s="12">
        <v>10896.29</v>
      </c>
      <c r="N60" s="12"/>
      <c r="O60" s="12"/>
      <c r="P60" s="23">
        <f t="shared" si="9"/>
        <v>17176.29</v>
      </c>
      <c r="Q60" s="9"/>
      <c r="R60" s="12">
        <f>'WF Allocation'!AB59</f>
        <v>0</v>
      </c>
      <c r="S60" s="12">
        <f>'WF Allocation'!AD59</f>
        <v>-16.731379506451955</v>
      </c>
      <c r="T60" s="12"/>
      <c r="U60" s="12">
        <v>0</v>
      </c>
      <c r="V60" s="12">
        <v>0</v>
      </c>
      <c r="W60" s="23">
        <f t="shared" si="3"/>
        <v>-16.731379506451955</v>
      </c>
      <c r="X60" s="9"/>
      <c r="Y60" s="8">
        <f t="shared" si="10"/>
        <v>4803077.8077894114</v>
      </c>
      <c r="Z60" s="9"/>
      <c r="AA60" s="11">
        <v>85983</v>
      </c>
      <c r="AB60" s="11">
        <v>50352</v>
      </c>
      <c r="AC60" s="11"/>
      <c r="AD60" s="11"/>
      <c r="AE60" s="9"/>
      <c r="AF60" s="8">
        <f>Y60+SUM(AA60:AD60)</f>
        <v>4939412.8077894114</v>
      </c>
      <c r="AG60" s="9"/>
      <c r="AH60" s="12">
        <v>16642</v>
      </c>
      <c r="AI60" s="12">
        <v>66058</v>
      </c>
      <c r="AJ60" s="12">
        <v>69441.429957569067</v>
      </c>
      <c r="AK60" s="12">
        <v>0</v>
      </c>
      <c r="AL60" s="12"/>
      <c r="AM60" s="23">
        <f t="shared" si="11"/>
        <v>152141.42995756905</v>
      </c>
      <c r="AN60" s="9"/>
      <c r="AO60" s="10">
        <f t="shared" si="5"/>
        <v>5091554.23774698</v>
      </c>
      <c r="AQ60" s="31">
        <v>6920.8</v>
      </c>
    </row>
    <row r="61" spans="1:43" x14ac:dyDescent="0.35">
      <c r="A61" s="7" t="s">
        <v>65</v>
      </c>
      <c r="B61" s="9"/>
      <c r="C61" s="11">
        <v>41699813.867044598</v>
      </c>
      <c r="D61" s="11">
        <v>-601850.15794623352</v>
      </c>
      <c r="E61" s="11">
        <f t="shared" si="2"/>
        <v>41097963.709098361</v>
      </c>
      <c r="F61" s="9"/>
      <c r="G61" s="12">
        <v>1299159.6427020472</v>
      </c>
      <c r="H61" s="12">
        <v>72177.626809999609</v>
      </c>
      <c r="I61" s="12">
        <v>474693.68380407692</v>
      </c>
      <c r="J61" s="23">
        <f t="shared" si="8"/>
        <v>1846030.9533161237</v>
      </c>
      <c r="K61" s="9"/>
      <c r="L61" s="12">
        <v>0</v>
      </c>
      <c r="M61" s="12">
        <v>503361.29</v>
      </c>
      <c r="N61" s="12"/>
      <c r="O61" s="12"/>
      <c r="P61" s="23">
        <f t="shared" si="9"/>
        <v>503361.29</v>
      </c>
      <c r="Q61" s="9"/>
      <c r="R61" s="12">
        <f>'WF Allocation'!AB60</f>
        <v>0</v>
      </c>
      <c r="S61" s="12">
        <f>'WF Allocation'!AD60</f>
        <v>-150.22372307545436</v>
      </c>
      <c r="T61" s="12"/>
      <c r="U61" s="12">
        <v>0</v>
      </c>
      <c r="V61" s="12">
        <v>0</v>
      </c>
      <c r="W61" s="23">
        <f t="shared" si="3"/>
        <v>-150.22372307545436</v>
      </c>
      <c r="X61" s="9"/>
      <c r="Y61" s="8">
        <f t="shared" si="10"/>
        <v>43447205.728691407</v>
      </c>
      <c r="Z61" s="9"/>
      <c r="AA61" s="11">
        <v>914809</v>
      </c>
      <c r="AB61" s="11">
        <v>968752</v>
      </c>
      <c r="AC61" s="11"/>
      <c r="AD61" s="11"/>
      <c r="AE61" s="9"/>
      <c r="AF61" s="8">
        <f t="shared" si="7"/>
        <v>45330766.728691407</v>
      </c>
      <c r="AG61" s="9"/>
      <c r="AH61" s="12">
        <v>205304</v>
      </c>
      <c r="AI61" s="12">
        <v>533382</v>
      </c>
      <c r="AJ61" s="12">
        <v>2392241.5053959335</v>
      </c>
      <c r="AK61" s="12">
        <v>6415.8505879999848</v>
      </c>
      <c r="AL61" s="12"/>
      <c r="AM61" s="23">
        <f t="shared" si="11"/>
        <v>3137343.3559839334</v>
      </c>
      <c r="AN61" s="9"/>
      <c r="AO61" s="10">
        <f t="shared" si="5"/>
        <v>48468110.084675342</v>
      </c>
      <c r="AQ61" s="31">
        <v>108465.03</v>
      </c>
    </row>
    <row r="62" spans="1:43" x14ac:dyDescent="0.35">
      <c r="A62" s="7" t="s">
        <v>66</v>
      </c>
      <c r="B62" s="9"/>
      <c r="C62" s="11">
        <v>15046384.946011649</v>
      </c>
      <c r="D62" s="11">
        <v>-440621.05397386104</v>
      </c>
      <c r="E62" s="11">
        <f t="shared" si="2"/>
        <v>14605763.892037788</v>
      </c>
      <c r="F62" s="9"/>
      <c r="G62" s="12">
        <v>454082.86742709234</v>
      </c>
      <c r="H62" s="12">
        <v>177976.29522635034</v>
      </c>
      <c r="I62" s="12">
        <v>347528.41469084151</v>
      </c>
      <c r="J62" s="23">
        <f t="shared" si="8"/>
        <v>979587.57734428416</v>
      </c>
      <c r="K62" s="9"/>
      <c r="L62" s="12">
        <v>0</v>
      </c>
      <c r="M62" s="12">
        <v>28188.23</v>
      </c>
      <c r="N62" s="12"/>
      <c r="O62" s="12"/>
      <c r="P62" s="23">
        <f t="shared" si="9"/>
        <v>28188.23</v>
      </c>
      <c r="Q62" s="9"/>
      <c r="R62" s="12">
        <f>'WF Allocation'!AB61</f>
        <v>0</v>
      </c>
      <c r="S62" s="12">
        <f>'WF Allocation'!AD61</f>
        <v>-51.899018895078839</v>
      </c>
      <c r="T62" s="12"/>
      <c r="U62" s="12">
        <v>0</v>
      </c>
      <c r="V62" s="12">
        <v>0</v>
      </c>
      <c r="W62" s="23">
        <f t="shared" si="3"/>
        <v>-51.899018895078839</v>
      </c>
      <c r="X62" s="9"/>
      <c r="Y62" s="8">
        <f t="shared" si="10"/>
        <v>15613487.800363177</v>
      </c>
      <c r="Z62" s="9"/>
      <c r="AA62" s="11">
        <v>245500</v>
      </c>
      <c r="AB62" s="11">
        <v>210076</v>
      </c>
      <c r="AC62" s="11"/>
      <c r="AD62" s="11"/>
      <c r="AE62" s="9"/>
      <c r="AF62" s="8">
        <f>Y62+SUM(AA62:AD62)</f>
        <v>16069063.800363177</v>
      </c>
      <c r="AG62" s="9"/>
      <c r="AH62" s="12">
        <v>48556</v>
      </c>
      <c r="AI62" s="12">
        <v>163904</v>
      </c>
      <c r="AJ62" s="12">
        <v>892623.6751403485</v>
      </c>
      <c r="AK62" s="12">
        <v>4181.5159034999979</v>
      </c>
      <c r="AL62" s="12"/>
      <c r="AM62" s="23">
        <f t="shared" si="11"/>
        <v>1109265.1910438484</v>
      </c>
      <c r="AN62" s="9"/>
      <c r="AO62" s="10">
        <f>AF62+AM62</f>
        <v>17178328.991407026</v>
      </c>
      <c r="AQ62" s="31">
        <v>27691.8</v>
      </c>
    </row>
    <row r="63" spans="1:43" x14ac:dyDescent="0.35">
      <c r="A63" s="7" t="s">
        <v>67</v>
      </c>
      <c r="B63" s="9"/>
      <c r="C63" s="11">
        <v>5732764.4918232886</v>
      </c>
      <c r="D63" s="11">
        <v>0</v>
      </c>
      <c r="E63" s="11">
        <f t="shared" si="2"/>
        <v>5732764.4918232886</v>
      </c>
      <c r="F63" s="9"/>
      <c r="G63" s="12">
        <v>179779.52446775333</v>
      </c>
      <c r="H63" s="12">
        <v>77709.138160577466</v>
      </c>
      <c r="I63" s="12">
        <v>0</v>
      </c>
      <c r="J63" s="23">
        <f t="shared" si="8"/>
        <v>257488.66262833081</v>
      </c>
      <c r="K63" s="9"/>
      <c r="L63" s="12">
        <v>9456</v>
      </c>
      <c r="M63" s="12">
        <v>35057.629999999997</v>
      </c>
      <c r="N63" s="12"/>
      <c r="O63" s="12"/>
      <c r="P63" s="23">
        <f t="shared" si="9"/>
        <v>44513.63</v>
      </c>
      <c r="Q63" s="9"/>
      <c r="R63" s="12">
        <f>'WF Allocation'!AB62</f>
        <v>0</v>
      </c>
      <c r="S63" s="12">
        <f>'WF Allocation'!AD62</f>
        <v>-20.921130485201672</v>
      </c>
      <c r="T63" s="12"/>
      <c r="U63" s="12">
        <v>0</v>
      </c>
      <c r="V63" s="12">
        <v>0</v>
      </c>
      <c r="W63" s="23">
        <f t="shared" si="3"/>
        <v>-20.921130485201672</v>
      </c>
      <c r="X63" s="9"/>
      <c r="Y63" s="8">
        <f t="shared" si="10"/>
        <v>6034745.8633211348</v>
      </c>
      <c r="Z63" s="9"/>
      <c r="AA63" s="11">
        <v>105550</v>
      </c>
      <c r="AB63" s="11">
        <v>90867</v>
      </c>
      <c r="AC63" s="11"/>
      <c r="AD63" s="11"/>
      <c r="AE63" s="9"/>
      <c r="AF63" s="8">
        <f t="shared" si="7"/>
        <v>6231162.8633211348</v>
      </c>
      <c r="AG63" s="9"/>
      <c r="AH63" s="12">
        <v>15788</v>
      </c>
      <c r="AI63" s="12">
        <v>79190</v>
      </c>
      <c r="AJ63" s="12">
        <v>74898.977833814686</v>
      </c>
      <c r="AK63" s="12">
        <v>0</v>
      </c>
      <c r="AL63" s="12"/>
      <c r="AM63" s="23">
        <f t="shared" si="11"/>
        <v>169876.97783381469</v>
      </c>
      <c r="AN63" s="9"/>
      <c r="AO63" s="10">
        <f>AF63+AM63</f>
        <v>6401039.8411549497</v>
      </c>
      <c r="AQ63" s="31">
        <v>9434.49</v>
      </c>
    </row>
    <row r="64" spans="1:43" x14ac:dyDescent="0.35">
      <c r="A64" s="7" t="s">
        <v>97</v>
      </c>
      <c r="B64" s="9"/>
      <c r="C64" s="11">
        <v>0</v>
      </c>
      <c r="D64" s="11"/>
      <c r="E64" s="11">
        <f t="shared" si="2"/>
        <v>0</v>
      </c>
      <c r="F64" s="9"/>
      <c r="G64" s="11">
        <v>0</v>
      </c>
      <c r="H64" s="11">
        <v>0</v>
      </c>
      <c r="I64" s="11">
        <v>0</v>
      </c>
      <c r="J64" s="23">
        <f t="shared" si="8"/>
        <v>0</v>
      </c>
      <c r="K64" s="9"/>
      <c r="L64" s="12">
        <v>0</v>
      </c>
      <c r="M64" s="11">
        <v>0</v>
      </c>
      <c r="N64" s="11">
        <v>30000000</v>
      </c>
      <c r="O64" s="11">
        <v>7000000</v>
      </c>
      <c r="P64" s="23">
        <f t="shared" si="9"/>
        <v>37000000</v>
      </c>
      <c r="Q64" s="9"/>
      <c r="R64" s="12">
        <f>'WF Allocation'!AB63</f>
        <v>0</v>
      </c>
      <c r="S64" s="12">
        <f>'WF Allocation'!AD63</f>
        <v>0</v>
      </c>
      <c r="T64" s="12"/>
      <c r="U64" s="12">
        <v>0</v>
      </c>
      <c r="V64" s="12">
        <v>0</v>
      </c>
      <c r="W64" s="23">
        <f t="shared" si="3"/>
        <v>0</v>
      </c>
      <c r="X64" s="9"/>
      <c r="Y64" s="8">
        <f t="shared" si="10"/>
        <v>37000000</v>
      </c>
      <c r="Z64" s="9"/>
      <c r="AA64" s="11">
        <v>0</v>
      </c>
      <c r="AB64" s="11">
        <v>0</v>
      </c>
      <c r="AC64" s="11">
        <v>68950000</v>
      </c>
      <c r="AD64" s="11">
        <v>20035860</v>
      </c>
      <c r="AE64" s="9"/>
      <c r="AF64" s="8">
        <f t="shared" si="7"/>
        <v>125985860</v>
      </c>
      <c r="AG64" s="9"/>
      <c r="AH64" s="11">
        <v>0</v>
      </c>
      <c r="AI64" s="12">
        <v>0</v>
      </c>
      <c r="AJ64" s="12">
        <v>0</v>
      </c>
      <c r="AK64" s="12">
        <v>0</v>
      </c>
      <c r="AL64" s="12">
        <v>186700000</v>
      </c>
      <c r="AM64" s="23">
        <f t="shared" si="11"/>
        <v>186700000</v>
      </c>
      <c r="AN64" s="9"/>
      <c r="AO64" s="10">
        <f t="shared" si="5"/>
        <v>312685860</v>
      </c>
      <c r="AQ64" s="12">
        <v>0</v>
      </c>
    </row>
    <row r="65" spans="1:44" s="2" customFormat="1" ht="18" customHeight="1" thickBot="1" x14ac:dyDescent="0.4">
      <c r="A65" s="16" t="s">
        <v>68</v>
      </c>
      <c r="B65" s="9"/>
      <c r="C65" s="17">
        <f>SUM(C6:C64)</f>
        <v>2339366045.3453178</v>
      </c>
      <c r="D65" s="17">
        <f t="shared" ref="D65:E65" si="12">SUM(D6:D64)</f>
        <v>-59312271.000000015</v>
      </c>
      <c r="E65" s="17">
        <f t="shared" si="12"/>
        <v>2280053774.3453183</v>
      </c>
      <c r="F65" s="9"/>
      <c r="G65" s="18">
        <f>SUM(G6:G64)</f>
        <v>74124999.99999997</v>
      </c>
      <c r="H65" s="18">
        <f>SUM(H6:H64)</f>
        <v>11231071.061327551</v>
      </c>
      <c r="I65" s="18">
        <f>SUM(I6:I64)</f>
        <v>46781013.693223268</v>
      </c>
      <c r="J65" s="18">
        <f t="shared" ref="J65" si="13">SUM(J6:J64)</f>
        <v>132137084.75455083</v>
      </c>
      <c r="K65" s="9"/>
      <c r="L65" s="19">
        <f>SUM(L6:L64)</f>
        <v>897100</v>
      </c>
      <c r="M65" s="18">
        <f>SUM(M6:M64)</f>
        <v>9222999.9900000002</v>
      </c>
      <c r="N65" s="18">
        <f>SUM(N6:N64)</f>
        <v>30000000</v>
      </c>
      <c r="O65" s="18">
        <f>SUM(O6:O64)</f>
        <v>7000000</v>
      </c>
      <c r="P65" s="18">
        <f>SUM(P6:P64)</f>
        <v>47120099.990000002</v>
      </c>
      <c r="Q65" s="9"/>
      <c r="R65" s="19">
        <f t="shared" ref="R65:V65" si="14">SUM(R6:R64)</f>
        <v>8448.9001748003066</v>
      </c>
      <c r="S65" s="19">
        <f t="shared" si="14"/>
        <v>-8448.9001748003084</v>
      </c>
      <c r="T65" s="19">
        <f t="shared" si="14"/>
        <v>0</v>
      </c>
      <c r="U65" s="21">
        <f t="shared" si="14"/>
        <v>0</v>
      </c>
      <c r="V65" s="21">
        <f t="shared" si="14"/>
        <v>0</v>
      </c>
      <c r="W65" s="19">
        <f>SUM(W6:W64)</f>
        <v>1.6072476682893466E-11</v>
      </c>
      <c r="X65" s="9"/>
      <c r="Y65" s="17">
        <f>SUM(Y6:Y64)</f>
        <v>2459310959.0898695</v>
      </c>
      <c r="Z65" s="9"/>
      <c r="AA65" s="17">
        <f>SUM(AA6:AA64)</f>
        <v>50000000</v>
      </c>
      <c r="AB65" s="17">
        <f>SUM(AB6:AB64)</f>
        <v>68818575</v>
      </c>
      <c r="AC65" s="17">
        <f>SUM(AC6:AC64)</f>
        <v>68950000</v>
      </c>
      <c r="AD65" s="17">
        <f>SUM(AD6:AD64)</f>
        <v>20035860</v>
      </c>
      <c r="AE65" s="9"/>
      <c r="AF65" s="17">
        <f>SUM(AF6:AF64)</f>
        <v>2667115394.089869</v>
      </c>
      <c r="AG65" s="9"/>
      <c r="AH65" s="17">
        <f>SUM(AH6:AH64)</f>
        <v>10907514</v>
      </c>
      <c r="AI65" s="17">
        <f>SUM(AI6:AI64)</f>
        <v>25300000</v>
      </c>
      <c r="AJ65" s="17">
        <f t="shared" ref="AJ65:AK65" si="15">SUM(AJ6:AJ64)</f>
        <v>134717976.99999997</v>
      </c>
      <c r="AK65" s="17">
        <f t="shared" si="15"/>
        <v>-925977.49021297309</v>
      </c>
      <c r="AL65" s="18">
        <f>SUM(AL6:AL64)</f>
        <v>186700000</v>
      </c>
      <c r="AM65" s="18">
        <f t="shared" ref="AM65:AQ65" si="16">SUM(AM6:AM64)</f>
        <v>356699513.50978702</v>
      </c>
      <c r="AN65" s="9"/>
      <c r="AO65" s="18">
        <f>SUM(AO6:AO64)</f>
        <v>3023814907.5996566</v>
      </c>
      <c r="AQ65" s="18">
        <f t="shared" si="16"/>
        <v>5000000.0000000028</v>
      </c>
    </row>
    <row r="66" spans="1:44" x14ac:dyDescent="0.3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S66" s="15"/>
      <c r="T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H66" s="15"/>
      <c r="AI66" s="15"/>
      <c r="AJ66" s="15"/>
      <c r="AK66" s="15"/>
      <c r="AM66" s="35"/>
      <c r="AO66" s="15"/>
    </row>
    <row r="67" spans="1:44" s="47" customFormat="1" hidden="1" x14ac:dyDescent="0.35">
      <c r="A67" s="49" t="s">
        <v>68</v>
      </c>
      <c r="C67" s="48">
        <v>2056051884.6583719</v>
      </c>
      <c r="D67" s="48"/>
      <c r="E67" s="48"/>
      <c r="F67" s="48"/>
      <c r="G67" s="48">
        <v>84175999.999999955</v>
      </c>
      <c r="H67" s="48"/>
      <c r="I67" s="48">
        <v>21693292.5</v>
      </c>
      <c r="J67" s="48">
        <v>237035292.96819159</v>
      </c>
      <c r="K67" s="48"/>
      <c r="L67" s="48">
        <v>897100</v>
      </c>
      <c r="M67" s="48">
        <v>9222999.9800000004</v>
      </c>
      <c r="N67" s="48">
        <v>30000000</v>
      </c>
      <c r="O67" s="48">
        <v>7000000</v>
      </c>
      <c r="P67" s="48">
        <v>47120099.979999997</v>
      </c>
      <c r="Q67" s="48"/>
      <c r="R67" s="48">
        <v>87804.176151217194</v>
      </c>
      <c r="S67" s="48">
        <v>-87804.176151217238</v>
      </c>
      <c r="T67" s="48">
        <v>-24886</v>
      </c>
      <c r="U67" s="47">
        <v>0</v>
      </c>
      <c r="V67" s="47">
        <v>0</v>
      </c>
      <c r="W67" s="48">
        <v>-24886.000000000029</v>
      </c>
      <c r="X67" s="48"/>
      <c r="Y67" s="48">
        <v>2338534096.3365622</v>
      </c>
      <c r="Z67" s="48"/>
      <c r="AA67" s="48">
        <v>50000000</v>
      </c>
      <c r="AB67" s="48">
        <v>68818575</v>
      </c>
      <c r="AC67" s="48">
        <v>68949999.995855048</v>
      </c>
      <c r="AD67" s="48">
        <v>68949999.995855048</v>
      </c>
      <c r="AE67" s="48"/>
      <c r="AF67" s="48">
        <v>2526302671.3324184</v>
      </c>
      <c r="AH67" s="48">
        <v>10907514</v>
      </c>
      <c r="AI67" s="48">
        <v>25299999.999999993</v>
      </c>
      <c r="AJ67" s="48">
        <v>132892871</v>
      </c>
      <c r="AK67" s="48">
        <v>784184.00513030787</v>
      </c>
      <c r="AL67" s="48">
        <v>156700000</v>
      </c>
      <c r="AM67" s="48">
        <v>326584569.00513029</v>
      </c>
      <c r="AO67" s="48">
        <v>2852887240.3375487</v>
      </c>
      <c r="AQ67" s="50">
        <v>5000000.0000000028</v>
      </c>
    </row>
    <row r="68" spans="1:44" s="47" customFormat="1" hidden="1" x14ac:dyDescent="0.35">
      <c r="A68" s="49" t="s">
        <v>129</v>
      </c>
      <c r="C68" s="48">
        <f>C65-C67</f>
        <v>283314160.68694592</v>
      </c>
      <c r="D68" s="48"/>
      <c r="E68" s="48"/>
      <c r="F68" s="48">
        <f t="shared" ref="F68:J68" si="17">F65-F67</f>
        <v>0</v>
      </c>
      <c r="G68" s="48">
        <f t="shared" si="17"/>
        <v>-10050999.999999985</v>
      </c>
      <c r="H68" s="48"/>
      <c r="I68" s="48">
        <f t="shared" si="17"/>
        <v>25087721.193223268</v>
      </c>
      <c r="J68" s="48">
        <f t="shared" si="17"/>
        <v>-104898208.21364076</v>
      </c>
      <c r="K68" s="48"/>
      <c r="L68" s="48">
        <f t="shared" ref="L68:P68" si="18">L65-L67</f>
        <v>0</v>
      </c>
      <c r="M68" s="48">
        <f t="shared" si="18"/>
        <v>9.9999997764825821E-3</v>
      </c>
      <c r="N68" s="48">
        <f t="shared" si="18"/>
        <v>0</v>
      </c>
      <c r="O68" s="48">
        <f t="shared" si="18"/>
        <v>0</v>
      </c>
      <c r="P68" s="48">
        <f t="shared" si="18"/>
        <v>1.000000536441803E-2</v>
      </c>
      <c r="Q68" s="48"/>
      <c r="R68" s="48">
        <f t="shared" ref="R68:W68" si="19">R65-R67</f>
        <v>-79355.275976416888</v>
      </c>
      <c r="S68" s="48">
        <f t="shared" si="19"/>
        <v>79355.275976416931</v>
      </c>
      <c r="T68" s="48">
        <f t="shared" si="19"/>
        <v>24886</v>
      </c>
      <c r="U68" s="47">
        <f t="shared" si="19"/>
        <v>0</v>
      </c>
      <c r="V68" s="47">
        <f t="shared" si="19"/>
        <v>0</v>
      </c>
      <c r="W68" s="48">
        <f t="shared" si="19"/>
        <v>24886.000000000044</v>
      </c>
      <c r="X68" s="48"/>
      <c r="Y68" s="48">
        <f>Y65-Y67</f>
        <v>120776862.75330734</v>
      </c>
      <c r="Z68" s="48"/>
      <c r="AA68" s="48">
        <f t="shared" ref="AA68:AD68" si="20">AA65-AA67</f>
        <v>0</v>
      </c>
      <c r="AB68" s="48">
        <f t="shared" si="20"/>
        <v>0</v>
      </c>
      <c r="AC68" s="48">
        <f t="shared" ref="AC68" si="21">AC65-AC67</f>
        <v>4.1449517011642456E-3</v>
      </c>
      <c r="AD68" s="48">
        <f t="shared" si="20"/>
        <v>-48914139.995855048</v>
      </c>
      <c r="AE68" s="48"/>
      <c r="AF68" s="48">
        <f>AF65-AF67</f>
        <v>140812722.75745058</v>
      </c>
      <c r="AH68" s="48">
        <f t="shared" ref="AH68:AM68" si="22">AH65-AH67</f>
        <v>0</v>
      </c>
      <c r="AI68" s="48">
        <f t="shared" si="22"/>
        <v>0</v>
      </c>
      <c r="AJ68" s="48">
        <f t="shared" si="22"/>
        <v>1825105.9999999702</v>
      </c>
      <c r="AK68" s="48">
        <f t="shared" si="22"/>
        <v>-1710161.495343281</v>
      </c>
      <c r="AL68" s="48">
        <f t="shared" si="22"/>
        <v>30000000</v>
      </c>
      <c r="AM68" s="48">
        <f t="shared" si="22"/>
        <v>30114944.504656732</v>
      </c>
      <c r="AO68" s="48">
        <f>AO65-AO67</f>
        <v>170927667.26210785</v>
      </c>
      <c r="AQ68" s="50"/>
    </row>
    <row r="69" spans="1:44" x14ac:dyDescent="0.35">
      <c r="A69" s="2"/>
      <c r="C69" s="47"/>
      <c r="I69" s="54"/>
      <c r="AC69" s="15"/>
      <c r="AD69" s="15"/>
      <c r="AI69" s="15"/>
      <c r="AJ69" s="54"/>
      <c r="AK69" s="54"/>
      <c r="AM69" s="35"/>
      <c r="AO69" s="15"/>
    </row>
    <row r="70" spans="1:44" x14ac:dyDescent="0.35">
      <c r="A70" s="2"/>
      <c r="C70" s="47"/>
      <c r="I70" s="54"/>
      <c r="AC70" s="15"/>
      <c r="AD70" s="15"/>
      <c r="AI70" s="15"/>
      <c r="AJ70" s="54"/>
      <c r="AK70" s="54"/>
      <c r="AM70" s="35"/>
      <c r="AO70" s="15"/>
    </row>
    <row r="71" spans="1:44" x14ac:dyDescent="0.35">
      <c r="A71" s="2"/>
      <c r="AM71" s="35"/>
      <c r="AO71" s="15"/>
      <c r="AR71" s="15"/>
    </row>
    <row r="72" spans="1:44" x14ac:dyDescent="0.35">
      <c r="AM72" s="35"/>
      <c r="AO72" s="15"/>
    </row>
    <row r="73" spans="1:44" x14ac:dyDescent="0.35">
      <c r="AM73" s="35"/>
      <c r="AO73" s="9"/>
    </row>
    <row r="74" spans="1:44" x14ac:dyDescent="0.35">
      <c r="AM74" s="35"/>
      <c r="AO74" s="9"/>
    </row>
    <row r="75" spans="1:44" x14ac:dyDescent="0.35">
      <c r="AM75" s="35"/>
      <c r="AO75" s="15"/>
    </row>
    <row r="76" spans="1:44" x14ac:dyDescent="0.35">
      <c r="AL76" s="15"/>
      <c r="AM76" s="35"/>
      <c r="AO76" s="15"/>
    </row>
    <row r="77" spans="1:44" x14ac:dyDescent="0.35">
      <c r="AL77" s="15"/>
      <c r="AM77" s="35"/>
      <c r="AO77" s="15"/>
    </row>
    <row r="78" spans="1:44" x14ac:dyDescent="0.35">
      <c r="AL78" s="15"/>
      <c r="AM78" s="35"/>
    </row>
    <row r="79" spans="1:44" x14ac:dyDescent="0.35">
      <c r="AM79" s="35"/>
    </row>
    <row r="80" spans="1:44" x14ac:dyDescent="0.35">
      <c r="AM80" s="35"/>
    </row>
    <row r="81" spans="39:39" x14ac:dyDescent="0.35">
      <c r="AM81" s="35"/>
    </row>
    <row r="82" spans="39:39" x14ac:dyDescent="0.35">
      <c r="AM82" s="35"/>
    </row>
    <row r="83" spans="39:39" x14ac:dyDescent="0.35">
      <c r="AM83" s="35"/>
    </row>
    <row r="84" spans="39:39" x14ac:dyDescent="0.35">
      <c r="AM84" s="35"/>
    </row>
    <row r="85" spans="39:39" x14ac:dyDescent="0.35">
      <c r="AM85" s="35"/>
    </row>
    <row r="86" spans="39:39" x14ac:dyDescent="0.35">
      <c r="AM86" s="35"/>
    </row>
    <row r="87" spans="39:39" x14ac:dyDescent="0.35">
      <c r="AM87" s="35"/>
    </row>
    <row r="88" spans="39:39" x14ac:dyDescent="0.35">
      <c r="AM88" s="35"/>
    </row>
    <row r="89" spans="39:39" x14ac:dyDescent="0.35">
      <c r="AM89" s="35"/>
    </row>
    <row r="90" spans="39:39" x14ac:dyDescent="0.35">
      <c r="AM90" s="35"/>
    </row>
    <row r="91" spans="39:39" x14ac:dyDescent="0.35">
      <c r="AM91" s="35"/>
    </row>
    <row r="92" spans="39:39" x14ac:dyDescent="0.35">
      <c r="AM92" s="35"/>
    </row>
    <row r="93" spans="39:39" x14ac:dyDescent="0.35">
      <c r="AM93" s="35"/>
    </row>
    <row r="94" spans="39:39" x14ac:dyDescent="0.35">
      <c r="AM94" s="35"/>
    </row>
    <row r="95" spans="39:39" x14ac:dyDescent="0.35">
      <c r="AM95" s="35"/>
    </row>
    <row r="96" spans="39:39" x14ac:dyDescent="0.35">
      <c r="AM96" s="35"/>
    </row>
    <row r="97" spans="39:39" x14ac:dyDescent="0.35">
      <c r="AM97" s="35"/>
    </row>
    <row r="98" spans="39:39" x14ac:dyDescent="0.35">
      <c r="AM98" s="35"/>
    </row>
    <row r="99" spans="39:39" x14ac:dyDescent="0.35">
      <c r="AM99" s="35"/>
    </row>
    <row r="100" spans="39:39" x14ac:dyDescent="0.35">
      <c r="AM100" s="35"/>
    </row>
    <row r="101" spans="39:39" x14ac:dyDescent="0.35">
      <c r="AM101" s="35"/>
    </row>
    <row r="102" spans="39:39" x14ac:dyDescent="0.35">
      <c r="AM102" s="35"/>
    </row>
    <row r="103" spans="39:39" x14ac:dyDescent="0.35">
      <c r="AM103" s="35"/>
    </row>
    <row r="104" spans="39:39" x14ac:dyDescent="0.35">
      <c r="AM104" s="35"/>
    </row>
    <row r="105" spans="39:39" x14ac:dyDescent="0.35">
      <c r="AM105" s="35"/>
    </row>
    <row r="106" spans="39:39" x14ac:dyDescent="0.35">
      <c r="AM106" s="35"/>
    </row>
    <row r="107" spans="39:39" x14ac:dyDescent="0.35">
      <c r="AM107" s="35"/>
    </row>
    <row r="108" spans="39:39" x14ac:dyDescent="0.35">
      <c r="AM108" s="35"/>
    </row>
    <row r="109" spans="39:39" x14ac:dyDescent="0.35">
      <c r="AM109" s="35"/>
    </row>
  </sheetData>
  <mergeCells count="41">
    <mergeCell ref="S3:S4"/>
    <mergeCell ref="R1:W1"/>
    <mergeCell ref="R2:W2"/>
    <mergeCell ref="A1:A5"/>
    <mergeCell ref="C1:C4"/>
    <mergeCell ref="G1:J1"/>
    <mergeCell ref="G2:J2"/>
    <mergeCell ref="E1:E4"/>
    <mergeCell ref="D3:D4"/>
    <mergeCell ref="G3:G4"/>
    <mergeCell ref="AQ3:AQ4"/>
    <mergeCell ref="U3:U4"/>
    <mergeCell ref="V3:V4"/>
    <mergeCell ref="W3:W4"/>
    <mergeCell ref="AA3:AA4"/>
    <mergeCell ref="AD3:AD4"/>
    <mergeCell ref="AH3:AH4"/>
    <mergeCell ref="AM2:AM4"/>
    <mergeCell ref="AJ3:AJ4"/>
    <mergeCell ref="AK3:AK4"/>
    <mergeCell ref="AB3:AB4"/>
    <mergeCell ref="AO1:AO4"/>
    <mergeCell ref="AI3:AI4"/>
    <mergeCell ref="Y1:Y4"/>
    <mergeCell ref="AA1:AD1"/>
    <mergeCell ref="AL3:AL4"/>
    <mergeCell ref="AH1:AM1"/>
    <mergeCell ref="H3:H4"/>
    <mergeCell ref="AF1:AF4"/>
    <mergeCell ref="T3:T4"/>
    <mergeCell ref="AC3:AC4"/>
    <mergeCell ref="N3:N4"/>
    <mergeCell ref="J3:J4"/>
    <mergeCell ref="I3:I4"/>
    <mergeCell ref="L3:L4"/>
    <mergeCell ref="O3:O4"/>
    <mergeCell ref="P3:P4"/>
    <mergeCell ref="L1:P1"/>
    <mergeCell ref="L2:P2"/>
    <mergeCell ref="M3:M4"/>
    <mergeCell ref="R3:R4"/>
  </mergeCells>
  <phoneticPr fontId="16" type="noConversion"/>
  <pageMargins left="0.45" right="0.45" top="0.75" bottom="0.45" header="0.35" footer="0.15"/>
  <pageSetup scale="46" fitToHeight="0" orientation="landscape" horizontalDpi="4294967293" verticalDpi="4294967293" r:id="rId1"/>
  <headerFooter alignWithMargins="0">
    <oddHeader>&amp;R&amp;"-,Bold"&amp;18Attachment B</oddHeader>
    <oddFooter xml:space="preserve">&amp;L&amp;"-,Italic"&amp;12 &amp;X1&amp;X Benefits funding reflects actual cost changes as identified by the court and is fiscally neutral.
</oddFooter>
  </headerFooter>
  <colBreaks count="3" manualBreakCount="3">
    <brk id="16" max="68" man="1"/>
    <brk id="33" max="68" man="1"/>
    <brk id="42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94F7-C2D4-4FB2-8F70-9946050C4909}">
  <sheetPr>
    <pageSetUpPr fitToPage="1"/>
  </sheetPr>
  <dimension ref="A1:AJ70"/>
  <sheetViews>
    <sheetView showGridLines="0" zoomScaleNormal="100" workbookViewId="0">
      <pane xSplit="1" ySplit="4" topLeftCell="R36" activePane="bottomRight" state="frozen"/>
      <selection pane="topRight" activeCell="C1" sqref="C1"/>
      <selection pane="bottomLeft" activeCell="A5" sqref="A5"/>
      <selection pane="bottomRight" activeCell="A64" sqref="A64"/>
    </sheetView>
  </sheetViews>
  <sheetFormatPr defaultColWidth="9.1796875" defaultRowHeight="14.5" x14ac:dyDescent="0.35"/>
  <cols>
    <col min="1" max="1" width="14.81640625" style="1" bestFit="1" customWidth="1"/>
    <col min="2" max="2" width="1.7265625" style="1" customWidth="1"/>
    <col min="3" max="3" width="14.26953125" style="1" bestFit="1" customWidth="1"/>
    <col min="4" max="4" width="1.7265625" style="1" customWidth="1"/>
    <col min="5" max="5" width="14.7265625" style="1" customWidth="1"/>
    <col min="6" max="6" width="13.54296875" style="1" customWidth="1"/>
    <col min="7" max="7" width="1.7265625" style="1" customWidth="1"/>
    <col min="8" max="8" width="14.26953125" style="1" bestFit="1" customWidth="1"/>
    <col min="9" max="9" width="1.7265625" style="1" customWidth="1"/>
    <col min="10" max="10" width="15.7265625" style="1" customWidth="1"/>
    <col min="11" max="11" width="12.7265625" style="1" bestFit="1" customWidth="1"/>
    <col min="12" max="12" width="11.54296875" style="1" bestFit="1" customWidth="1"/>
    <col min="13" max="13" width="12.7265625" style="1" bestFit="1" customWidth="1"/>
    <col min="14" max="14" width="12.26953125" style="1" bestFit="1" customWidth="1"/>
    <col min="15" max="15" width="13.1796875" style="1" customWidth="1"/>
    <col min="16" max="16" width="1.7265625" style="1" customWidth="1"/>
    <col min="17" max="17" width="14.26953125" style="1" bestFit="1" customWidth="1"/>
    <col min="18" max="19" width="13.1796875" style="1" bestFit="1" customWidth="1"/>
    <col min="20" max="20" width="15.54296875" style="1" bestFit="1" customWidth="1"/>
    <col min="21" max="21" width="13.453125" style="1" customWidth="1"/>
    <col min="22" max="22" width="13.1796875" style="1" bestFit="1" customWidth="1"/>
    <col min="23" max="23" width="12.26953125" style="1" customWidth="1"/>
    <col min="24" max="25" width="14.54296875" style="1" customWidth="1"/>
    <col min="26" max="26" width="14.7265625" style="1" customWidth="1"/>
    <col min="27" max="27" width="11.54296875" style="1" customWidth="1"/>
    <col min="28" max="28" width="12.26953125" style="1" customWidth="1"/>
    <col min="29" max="29" width="11.453125" style="26" customWidth="1"/>
    <col min="30" max="30" width="11.1796875" style="1" customWidth="1"/>
    <col min="31" max="31" width="15.1796875" style="1" customWidth="1"/>
    <col min="32" max="32" width="1.7265625" style="1" customWidth="1"/>
    <col min="33" max="33" width="15.54296875" style="1" customWidth="1"/>
    <col min="34" max="34" width="12.54296875" style="1" customWidth="1"/>
    <col min="35" max="35" width="1.81640625" style="1" customWidth="1"/>
    <col min="36" max="36" width="15" style="1" bestFit="1" customWidth="1"/>
    <col min="37" max="16384" width="9.1796875" style="1"/>
  </cols>
  <sheetData>
    <row r="1" spans="1:36" ht="30.75" customHeight="1" x14ac:dyDescent="0.35">
      <c r="A1" s="111" t="s">
        <v>1</v>
      </c>
      <c r="C1" s="60" t="s">
        <v>166</v>
      </c>
      <c r="E1" s="63" t="s">
        <v>171</v>
      </c>
      <c r="F1" s="112" t="s">
        <v>84</v>
      </c>
      <c r="H1" s="115" t="s">
        <v>138</v>
      </c>
      <c r="J1" s="97" t="s">
        <v>149</v>
      </c>
      <c r="K1" s="98"/>
      <c r="L1" s="98"/>
      <c r="M1" s="97" t="s">
        <v>150</v>
      </c>
      <c r="N1" s="98"/>
      <c r="O1" s="99"/>
      <c r="Q1" s="103" t="s">
        <v>93</v>
      </c>
      <c r="R1" s="104"/>
      <c r="S1" s="104"/>
      <c r="T1" s="104"/>
      <c r="U1" s="104"/>
      <c r="V1" s="104"/>
      <c r="W1" s="104"/>
      <c r="X1" s="104"/>
      <c r="Y1" s="104"/>
      <c r="Z1" s="105"/>
      <c r="AA1" s="103" t="s">
        <v>93</v>
      </c>
      <c r="AB1" s="104"/>
      <c r="AC1" s="104"/>
      <c r="AD1" s="104"/>
      <c r="AE1" s="105"/>
      <c r="AG1" s="106" t="s">
        <v>94</v>
      </c>
      <c r="AH1" s="106"/>
      <c r="AJ1" s="51" t="s">
        <v>159</v>
      </c>
    </row>
    <row r="2" spans="1:36" ht="43.5" x14ac:dyDescent="0.35">
      <c r="A2" s="111"/>
      <c r="C2" s="60"/>
      <c r="E2" s="63"/>
      <c r="F2" s="113"/>
      <c r="H2" s="115"/>
      <c r="J2" s="100"/>
      <c r="K2" s="101"/>
      <c r="L2" s="101"/>
      <c r="M2" s="100"/>
      <c r="N2" s="101"/>
      <c r="O2" s="102"/>
      <c r="Q2" s="107" t="s">
        <v>151</v>
      </c>
      <c r="R2" s="43" t="s">
        <v>77</v>
      </c>
      <c r="S2" s="43" t="s">
        <v>78</v>
      </c>
      <c r="T2" s="43" t="s">
        <v>79</v>
      </c>
      <c r="U2" s="43" t="s">
        <v>80</v>
      </c>
      <c r="V2" s="43" t="s">
        <v>99</v>
      </c>
      <c r="W2" s="43" t="s">
        <v>96</v>
      </c>
      <c r="X2" s="41" t="s">
        <v>158</v>
      </c>
      <c r="Y2" s="41" t="s">
        <v>175</v>
      </c>
      <c r="Z2" s="108" t="s">
        <v>153</v>
      </c>
      <c r="AA2" s="109" t="s">
        <v>154</v>
      </c>
      <c r="AB2" s="109"/>
      <c r="AC2" s="109"/>
      <c r="AD2" s="109"/>
      <c r="AE2" s="107" t="s">
        <v>155</v>
      </c>
      <c r="AF2" s="22"/>
      <c r="AG2" s="110" t="s">
        <v>156</v>
      </c>
      <c r="AH2" s="110" t="s">
        <v>95</v>
      </c>
      <c r="AJ2" s="96" t="s">
        <v>160</v>
      </c>
    </row>
    <row r="3" spans="1:36" s="2" customFormat="1" ht="87" x14ac:dyDescent="0.35">
      <c r="A3" s="111"/>
      <c r="C3" s="60"/>
      <c r="E3" s="63"/>
      <c r="F3" s="114"/>
      <c r="H3" s="115"/>
      <c r="J3" s="27" t="s">
        <v>70</v>
      </c>
      <c r="K3" s="27" t="s">
        <v>71</v>
      </c>
      <c r="L3" s="27" t="s">
        <v>0</v>
      </c>
      <c r="M3" s="27" t="s">
        <v>111</v>
      </c>
      <c r="N3" s="27" t="s">
        <v>134</v>
      </c>
      <c r="O3" s="27" t="s">
        <v>133</v>
      </c>
      <c r="Q3" s="107"/>
      <c r="R3" s="40" t="s">
        <v>122</v>
      </c>
      <c r="S3" s="40" t="s">
        <v>123</v>
      </c>
      <c r="T3" s="40" t="s">
        <v>132</v>
      </c>
      <c r="U3" s="46" t="s">
        <v>152</v>
      </c>
      <c r="V3" s="40" t="s">
        <v>118</v>
      </c>
      <c r="W3" s="40" t="s">
        <v>116</v>
      </c>
      <c r="X3" s="46" t="s">
        <v>157</v>
      </c>
      <c r="Y3" s="46" t="s">
        <v>179</v>
      </c>
      <c r="Z3" s="108"/>
      <c r="AA3" s="40" t="s">
        <v>85</v>
      </c>
      <c r="AB3" s="40" t="s">
        <v>86</v>
      </c>
      <c r="AC3" s="40" t="s">
        <v>172</v>
      </c>
      <c r="AD3" s="40" t="s">
        <v>173</v>
      </c>
      <c r="AE3" s="107"/>
      <c r="AF3" s="22"/>
      <c r="AG3" s="110"/>
      <c r="AH3" s="110"/>
      <c r="AJ3" s="96"/>
    </row>
    <row r="4" spans="1:36" x14ac:dyDescent="0.35">
      <c r="A4" s="111"/>
      <c r="B4" s="3"/>
      <c r="C4" s="5" t="s">
        <v>2</v>
      </c>
      <c r="D4" s="3"/>
      <c r="E4" s="5" t="s">
        <v>3</v>
      </c>
      <c r="F4" s="5" t="s">
        <v>4</v>
      </c>
      <c r="G4" s="3"/>
      <c r="H4" s="5" t="s">
        <v>109</v>
      </c>
      <c r="I4" s="3"/>
      <c r="J4" s="5" t="s">
        <v>6</v>
      </c>
      <c r="K4" s="5" t="s">
        <v>7</v>
      </c>
      <c r="L4" s="5" t="s">
        <v>8</v>
      </c>
      <c r="M4" s="5" t="s">
        <v>9</v>
      </c>
      <c r="N4" s="5" t="s">
        <v>108</v>
      </c>
      <c r="O4" s="5" t="s">
        <v>114</v>
      </c>
      <c r="P4" s="3"/>
      <c r="Q4" s="4" t="s">
        <v>115</v>
      </c>
      <c r="R4" s="4" t="s">
        <v>73</v>
      </c>
      <c r="S4" s="5" t="s">
        <v>69</v>
      </c>
      <c r="T4" s="5" t="s">
        <v>74</v>
      </c>
      <c r="U4" s="5" t="s">
        <v>87</v>
      </c>
      <c r="V4" s="5" t="s">
        <v>75</v>
      </c>
      <c r="W4" s="5" t="s">
        <v>82</v>
      </c>
      <c r="X4" s="5" t="s">
        <v>76</v>
      </c>
      <c r="Y4" s="5" t="s">
        <v>83</v>
      </c>
      <c r="Z4" s="5" t="s">
        <v>176</v>
      </c>
      <c r="AA4" s="5" t="s">
        <v>168</v>
      </c>
      <c r="AB4" s="5" t="s">
        <v>88</v>
      </c>
      <c r="AC4" s="5" t="s">
        <v>137</v>
      </c>
      <c r="AD4" s="5" t="s">
        <v>89</v>
      </c>
      <c r="AE4" s="5" t="s">
        <v>177</v>
      </c>
      <c r="AF4" s="6"/>
      <c r="AG4" s="5" t="s">
        <v>169</v>
      </c>
      <c r="AH4" s="5" t="s">
        <v>178</v>
      </c>
      <c r="AJ4" s="5" t="s">
        <v>98</v>
      </c>
    </row>
    <row r="5" spans="1:36" x14ac:dyDescent="0.35">
      <c r="A5" s="7" t="s">
        <v>10</v>
      </c>
      <c r="B5" s="9"/>
      <c r="C5" s="8">
        <f>'TC Allocations'!E6</f>
        <v>83397442.509768605</v>
      </c>
      <c r="D5" s="9"/>
      <c r="E5" s="11">
        <f>'TC Allocations'!AA6</f>
        <v>2104111</v>
      </c>
      <c r="F5" s="11">
        <f>'TC Allocations'!AB6</f>
        <v>3102046</v>
      </c>
      <c r="G5" s="9"/>
      <c r="H5" s="8">
        <f>C5+SUM(E5:F5)</f>
        <v>88603599.509768605</v>
      </c>
      <c r="I5" s="9"/>
      <c r="J5" s="11">
        <v>89332.25</v>
      </c>
      <c r="K5" s="12">
        <f>'TC Allocations'!AH6</f>
        <v>424792</v>
      </c>
      <c r="L5" s="12">
        <f>'TC Allocations'!AI6</f>
        <v>1009970</v>
      </c>
      <c r="M5" s="11">
        <v>-3355023.9453440001</v>
      </c>
      <c r="N5" s="11">
        <v>-2298736.0232494189</v>
      </c>
      <c r="O5" s="8">
        <f t="shared" ref="O5:O36" si="0">SUM(J5:N5)</f>
        <v>-4129665.7185934191</v>
      </c>
      <c r="P5" s="9"/>
      <c r="Q5" s="10">
        <f t="shared" ref="Q5:Q36" si="1">H5+O5</f>
        <v>84473933.791175187</v>
      </c>
      <c r="R5" s="10">
        <f>'TC Allocations'!T6</f>
        <v>0</v>
      </c>
      <c r="S5" s="11">
        <v>-59132.851368276868</v>
      </c>
      <c r="T5" s="12">
        <v>6075.320000000007</v>
      </c>
      <c r="U5" s="12">
        <f>'TC Allocations'!H6</f>
        <v>134353.14633333293</v>
      </c>
      <c r="V5" s="12">
        <f>'TC Allocations'!M6</f>
        <v>159891.23000000001</v>
      </c>
      <c r="W5" s="12">
        <v>1889654.1300000001</v>
      </c>
      <c r="X5" s="12">
        <f>'TC Allocations'!G6</f>
        <v>2652865.0549743874</v>
      </c>
      <c r="Y5" s="12">
        <f>'TC Allocations'!I6</f>
        <v>479311.11026698153</v>
      </c>
      <c r="Z5" s="23">
        <f t="shared" ref="Z5:Z36" si="2">SUM(Q5:Y5)</f>
        <v>89736950.931381613</v>
      </c>
      <c r="AA5" s="12"/>
      <c r="AB5" s="12"/>
      <c r="AC5" s="24">
        <f>IF( AA5=0,Z5/($Z$64-$Z$6-$Z$50),"-")</f>
        <v>3.5615250600734172E-2</v>
      </c>
      <c r="AD5" s="12">
        <f>-(SUM($AB$6+$AB$50)*AC5)</f>
        <v>-300.90969702609965</v>
      </c>
      <c r="AE5" s="8">
        <f>Z5+AB5+AD5</f>
        <v>89736650.021684587</v>
      </c>
      <c r="AF5" s="13"/>
      <c r="AG5" s="23">
        <v>89736951.376818791</v>
      </c>
      <c r="AH5" s="14">
        <f>AE5/AG5</f>
        <v>0.99999664179438252</v>
      </c>
      <c r="AJ5" s="12">
        <v>0</v>
      </c>
    </row>
    <row r="6" spans="1:36" x14ac:dyDescent="0.35">
      <c r="A6" s="7" t="s">
        <v>11</v>
      </c>
      <c r="B6" s="9"/>
      <c r="C6" s="8">
        <f>'TC Allocations'!E7</f>
        <v>886021.90387966926</v>
      </c>
      <c r="D6" s="9"/>
      <c r="E6" s="11">
        <f>'TC Allocations'!AA7</f>
        <v>21282</v>
      </c>
      <c r="F6" s="11">
        <f>'TC Allocations'!AB7</f>
        <v>20340</v>
      </c>
      <c r="G6" s="9"/>
      <c r="H6" s="8">
        <f t="shared" ref="H6:H63" si="3">C6+SUM(E6:F6)</f>
        <v>927643.90387966926</v>
      </c>
      <c r="I6" s="9"/>
      <c r="J6" s="11">
        <v>15</v>
      </c>
      <c r="K6" s="12">
        <f>'TC Allocations'!AH7</f>
        <v>2034</v>
      </c>
      <c r="L6" s="12">
        <f>'TC Allocations'!AI7</f>
        <v>34675</v>
      </c>
      <c r="M6" s="11">
        <v>0</v>
      </c>
      <c r="N6" s="11">
        <v>0</v>
      </c>
      <c r="O6" s="8">
        <f t="shared" si="0"/>
        <v>36724</v>
      </c>
      <c r="P6" s="9"/>
      <c r="Q6" s="10">
        <f t="shared" si="1"/>
        <v>964367.90387966926</v>
      </c>
      <c r="R6" s="10">
        <f>'TC Allocations'!T7</f>
        <v>0</v>
      </c>
      <c r="S6" s="11">
        <v>0</v>
      </c>
      <c r="T6" s="12">
        <v>21</v>
      </c>
      <c r="U6" s="12">
        <f>'TC Allocations'!H7</f>
        <v>11513.863499999989</v>
      </c>
      <c r="V6" s="12">
        <f>'TC Allocations'!M7</f>
        <v>473.75</v>
      </c>
      <c r="W6" s="12">
        <v>21290</v>
      </c>
      <c r="X6" s="12">
        <f>'TC Allocations'!G7</f>
        <v>28500.230185980752</v>
      </c>
      <c r="Y6" s="12">
        <f>'TC Allocations'!I7</f>
        <v>0</v>
      </c>
      <c r="Z6" s="23">
        <f t="shared" si="2"/>
        <v>1026166.74756565</v>
      </c>
      <c r="AA6" s="12">
        <v>978500</v>
      </c>
      <c r="AB6" s="12">
        <f>AA6-Z6</f>
        <v>-47666.747565650032</v>
      </c>
      <c r="AC6" s="24" t="str">
        <f t="shared" ref="AC6:AC62" si="4">IF( AA6=0,Z6/($Z$64-$Z$6-$Z$50),"-")</f>
        <v>-</v>
      </c>
      <c r="AD6" s="12">
        <v>0</v>
      </c>
      <c r="AE6" s="8">
        <f t="shared" ref="AE6:AE36" si="5">Z6+AB6+AD6</f>
        <v>978500</v>
      </c>
      <c r="AF6" s="13"/>
      <c r="AG6" s="23">
        <v>513054.3128889731</v>
      </c>
      <c r="AH6" s="14">
        <f t="shared" ref="AH6:AH62" si="6">AE6/AG6</f>
        <v>1.9072054856924108</v>
      </c>
      <c r="AJ6" s="12">
        <v>0</v>
      </c>
    </row>
    <row r="7" spans="1:36" x14ac:dyDescent="0.35">
      <c r="A7" s="7" t="s">
        <v>12</v>
      </c>
      <c r="B7" s="9"/>
      <c r="C7" s="8">
        <f>'TC Allocations'!E8</f>
        <v>3987300.2205050923</v>
      </c>
      <c r="D7" s="9"/>
      <c r="E7" s="11">
        <f>'TC Allocations'!AA8</f>
        <v>62182</v>
      </c>
      <c r="F7" s="11">
        <f>'TC Allocations'!AB8</f>
        <v>51756</v>
      </c>
      <c r="G7" s="9"/>
      <c r="H7" s="8">
        <f t="shared" si="3"/>
        <v>4101238.2205050923</v>
      </c>
      <c r="I7" s="9"/>
      <c r="J7" s="11">
        <v>724.31</v>
      </c>
      <c r="K7" s="12">
        <f>'TC Allocations'!AH8</f>
        <v>11006</v>
      </c>
      <c r="L7" s="12">
        <f>'TC Allocations'!AI8</f>
        <v>56263</v>
      </c>
      <c r="M7" s="11">
        <v>0</v>
      </c>
      <c r="N7" s="11">
        <v>-145916.67831654681</v>
      </c>
      <c r="O7" s="8">
        <f t="shared" si="0"/>
        <v>-77923.36831654681</v>
      </c>
      <c r="P7" s="9"/>
      <c r="Q7" s="10">
        <f t="shared" si="1"/>
        <v>4023314.8521885453</v>
      </c>
      <c r="R7" s="10">
        <f>'TC Allocations'!T8</f>
        <v>0</v>
      </c>
      <c r="S7" s="11">
        <v>-2715.0546310021018</v>
      </c>
      <c r="T7" s="12">
        <v>-21.819999999999936</v>
      </c>
      <c r="U7" s="12">
        <f>'TC Allocations'!H8</f>
        <v>172217.8645</v>
      </c>
      <c r="V7" s="12">
        <f>'TC Allocations'!M8</f>
        <v>5763.98</v>
      </c>
      <c r="W7" s="12">
        <v>190215.37999999998</v>
      </c>
      <c r="X7" s="12">
        <f>'TC Allocations'!G8</f>
        <v>119319.86591421795</v>
      </c>
      <c r="Y7" s="12">
        <f>'TC Allocations'!I8</f>
        <v>0</v>
      </c>
      <c r="Z7" s="23">
        <f t="shared" si="2"/>
        <v>4508095.0679717613</v>
      </c>
      <c r="AA7" s="12"/>
      <c r="AB7" s="12"/>
      <c r="AC7" s="24">
        <f t="shared" si="4"/>
        <v>1.7891953527652141E-3</v>
      </c>
      <c r="AD7" s="12">
        <f t="shared" ref="AD7:AD63" si="7">-(SUM($AB$6+$AB$50)*AC7)</f>
        <v>-15.116732928729913</v>
      </c>
      <c r="AE7" s="8">
        <f t="shared" si="5"/>
        <v>4508079.9512388324</v>
      </c>
      <c r="AF7" s="13"/>
      <c r="AG7" s="23">
        <v>4318193.9837225312</v>
      </c>
      <c r="AH7" s="14">
        <f t="shared" si="6"/>
        <v>1.0439734685917488</v>
      </c>
      <c r="AJ7" s="12">
        <v>0</v>
      </c>
    </row>
    <row r="8" spans="1:36" x14ac:dyDescent="0.35">
      <c r="A8" s="7" t="s">
        <v>13</v>
      </c>
      <c r="B8" s="9"/>
      <c r="C8" s="8">
        <f>'TC Allocations'!E9</f>
        <v>13280066.956164997</v>
      </c>
      <c r="D8" s="9"/>
      <c r="E8" s="11">
        <f>'TC Allocations'!AA9</f>
        <v>273524</v>
      </c>
      <c r="F8" s="11">
        <f>'TC Allocations'!AB9</f>
        <v>124077</v>
      </c>
      <c r="G8" s="9"/>
      <c r="H8" s="8">
        <f>C8+SUM(E8:F8)</f>
        <v>13677667.956164997</v>
      </c>
      <c r="I8" s="9"/>
      <c r="J8" s="11">
        <v>10664.840000000002</v>
      </c>
      <c r="K8" s="12">
        <f>'TC Allocations'!AH9</f>
        <v>59332</v>
      </c>
      <c r="L8" s="12">
        <f>'TC Allocations'!AI9</f>
        <v>163674</v>
      </c>
      <c r="M8" s="11">
        <v>-493178.14617600001</v>
      </c>
      <c r="N8" s="11">
        <v>-444457.81716000004</v>
      </c>
      <c r="O8" s="8">
        <f t="shared" si="0"/>
        <v>-703965.12333600002</v>
      </c>
      <c r="P8" s="9"/>
      <c r="Q8" s="10">
        <f t="shared" si="1"/>
        <v>12973702.832828997</v>
      </c>
      <c r="R8" s="10">
        <f>'TC Allocations'!T9</f>
        <v>0</v>
      </c>
      <c r="S8" s="11">
        <v>-12397.349320000038</v>
      </c>
      <c r="T8" s="12">
        <v>416.96999999999753</v>
      </c>
      <c r="U8" s="12">
        <f>'TC Allocations'!H9</f>
        <v>202874.55200000003</v>
      </c>
      <c r="V8" s="12">
        <f>'TC Allocations'!M9</f>
        <v>149942.44</v>
      </c>
      <c r="W8" s="12">
        <v>78501</v>
      </c>
      <c r="X8" s="12">
        <f>'TC Allocations'!G9</f>
        <v>402314.44566445646</v>
      </c>
      <c r="Y8" s="12">
        <f>'TC Allocations'!I9</f>
        <v>176614.48632306996</v>
      </c>
      <c r="Z8" s="23">
        <f t="shared" si="2"/>
        <v>13971969.377496522</v>
      </c>
      <c r="AA8" s="12"/>
      <c r="AB8" s="12"/>
      <c r="AC8" s="24">
        <f t="shared" si="4"/>
        <v>5.5452651956698377E-3</v>
      </c>
      <c r="AD8" s="12">
        <f t="shared" si="7"/>
        <v>-46.851392081008946</v>
      </c>
      <c r="AE8" s="8">
        <f t="shared" si="5"/>
        <v>13971922.526104441</v>
      </c>
      <c r="AF8" s="13"/>
      <c r="AG8" s="23">
        <v>15020326.101351636</v>
      </c>
      <c r="AH8" s="14">
        <f t="shared" si="6"/>
        <v>0.93020101107173359</v>
      </c>
      <c r="AJ8" s="12">
        <v>0</v>
      </c>
    </row>
    <row r="9" spans="1:36" x14ac:dyDescent="0.35">
      <c r="A9" s="7" t="s">
        <v>14</v>
      </c>
      <c r="B9" s="9"/>
      <c r="C9" s="8">
        <f>'TC Allocations'!E10</f>
        <v>3082492.3570658467</v>
      </c>
      <c r="D9" s="9"/>
      <c r="E9" s="11">
        <f>'TC Allocations'!AA10</f>
        <v>58645</v>
      </c>
      <c r="F9" s="11">
        <f>'TC Allocations'!AB10</f>
        <v>50506</v>
      </c>
      <c r="G9" s="9"/>
      <c r="H9" s="8">
        <f t="shared" si="3"/>
        <v>3191643.3570658467</v>
      </c>
      <c r="I9" s="9"/>
      <c r="J9" s="11">
        <v>849</v>
      </c>
      <c r="K9" s="12">
        <f>'TC Allocations'!AH10</f>
        <v>18652</v>
      </c>
      <c r="L9" s="12">
        <f>'TC Allocations'!AI10</f>
        <v>60407</v>
      </c>
      <c r="M9" s="11">
        <v>0</v>
      </c>
      <c r="N9" s="11">
        <v>0</v>
      </c>
      <c r="O9" s="8">
        <f t="shared" si="0"/>
        <v>79908</v>
      </c>
      <c r="P9" s="9"/>
      <c r="Q9" s="10">
        <f t="shared" si="1"/>
        <v>3271551.3570658467</v>
      </c>
      <c r="R9" s="10">
        <f>'TC Allocations'!T10</f>
        <v>0</v>
      </c>
      <c r="S9" s="11">
        <v>0</v>
      </c>
      <c r="T9" s="12">
        <v>4</v>
      </c>
      <c r="U9" s="12">
        <f>'TC Allocations'!H10</f>
        <v>79796.160870083346</v>
      </c>
      <c r="V9" s="12">
        <f>'TC Allocations'!M10</f>
        <v>7580.03</v>
      </c>
      <c r="W9" s="12">
        <v>20770.36</v>
      </c>
      <c r="X9" s="12">
        <f>'TC Allocations'!G10</f>
        <v>98632.189422702038</v>
      </c>
      <c r="Y9" s="12">
        <f>'TC Allocations'!I10</f>
        <v>0</v>
      </c>
      <c r="Z9" s="23">
        <f t="shared" si="2"/>
        <v>3478334.0973586314</v>
      </c>
      <c r="AA9" s="12"/>
      <c r="AB9" s="12"/>
      <c r="AC9" s="24">
        <f t="shared" si="4"/>
        <v>1.3804986604150809E-3</v>
      </c>
      <c r="AD9" s="12">
        <f t="shared" si="7"/>
        <v>-11.663695373292565</v>
      </c>
      <c r="AE9" s="8">
        <f t="shared" si="5"/>
        <v>3478322.4336632583</v>
      </c>
      <c r="AF9" s="13"/>
      <c r="AG9" s="23">
        <v>3434243.6309455801</v>
      </c>
      <c r="AH9" s="14">
        <f t="shared" si="6"/>
        <v>1.0128350831957551</v>
      </c>
      <c r="AJ9" s="12">
        <v>0</v>
      </c>
    </row>
    <row r="10" spans="1:36" x14ac:dyDescent="0.35">
      <c r="A10" s="7" t="s">
        <v>15</v>
      </c>
      <c r="B10" s="9"/>
      <c r="C10" s="8">
        <f>'TC Allocations'!E11</f>
        <v>2236377.1251357836</v>
      </c>
      <c r="D10" s="9"/>
      <c r="E10" s="11">
        <f>'TC Allocations'!AA11</f>
        <v>48701</v>
      </c>
      <c r="F10" s="11">
        <f>'TC Allocations'!AB11</f>
        <v>24773</v>
      </c>
      <c r="G10" s="9"/>
      <c r="H10" s="8">
        <f t="shared" si="3"/>
        <v>2309851.1251357836</v>
      </c>
      <c r="I10" s="9"/>
      <c r="J10" s="11">
        <v>343.1</v>
      </c>
      <c r="K10" s="12">
        <f>'TC Allocations'!AH11</f>
        <v>13708</v>
      </c>
      <c r="L10" s="12">
        <f>'TC Allocations'!AI11</f>
        <v>46905</v>
      </c>
      <c r="M10" s="11">
        <v>0</v>
      </c>
      <c r="N10" s="11">
        <v>0</v>
      </c>
      <c r="O10" s="8">
        <f t="shared" si="0"/>
        <v>60956.1</v>
      </c>
      <c r="P10" s="9"/>
      <c r="Q10" s="10">
        <f t="shared" si="1"/>
        <v>2370807.2251357837</v>
      </c>
      <c r="R10" s="10">
        <f>'TC Allocations'!T11</f>
        <v>0</v>
      </c>
      <c r="S10" s="11">
        <v>0</v>
      </c>
      <c r="T10" s="12">
        <v>2.8999999999999773</v>
      </c>
      <c r="U10" s="12">
        <f>'TC Allocations'!H11</f>
        <v>37916.237799999988</v>
      </c>
      <c r="V10" s="12">
        <f>'TC Allocations'!M11</f>
        <v>7343.15</v>
      </c>
      <c r="W10" s="12">
        <v>19482.150000000001</v>
      </c>
      <c r="X10" s="12">
        <f>'TC Allocations'!G11</f>
        <v>71098.054853623209</v>
      </c>
      <c r="Y10" s="12">
        <f>'TC Allocations'!I11</f>
        <v>0</v>
      </c>
      <c r="Z10" s="23">
        <f t="shared" si="2"/>
        <v>2506649.7177894064</v>
      </c>
      <c r="AA10" s="12"/>
      <c r="AB10" s="12"/>
      <c r="AC10" s="24">
        <f t="shared" si="4"/>
        <v>9.948516964387883E-4</v>
      </c>
      <c r="AD10" s="12">
        <f t="shared" si="7"/>
        <v>-8.4054026719420598</v>
      </c>
      <c r="AE10" s="8">
        <f t="shared" si="5"/>
        <v>2506641.3123867344</v>
      </c>
      <c r="AF10" s="13"/>
      <c r="AG10" s="23">
        <v>2635566.7608938734</v>
      </c>
      <c r="AH10" s="14">
        <f t="shared" si="6"/>
        <v>0.95108245770127531</v>
      </c>
      <c r="AJ10" s="12">
        <v>0</v>
      </c>
    </row>
    <row r="11" spans="1:36" x14ac:dyDescent="0.35">
      <c r="A11" s="7" t="s">
        <v>16</v>
      </c>
      <c r="B11" s="9"/>
      <c r="C11" s="8">
        <f>'TC Allocations'!E12</f>
        <v>46438805.189955615</v>
      </c>
      <c r="D11" s="9"/>
      <c r="E11" s="11">
        <f>'TC Allocations'!AA12</f>
        <v>1132213</v>
      </c>
      <c r="F11" s="11">
        <f>'TC Allocations'!AB12</f>
        <v>1396191</v>
      </c>
      <c r="G11" s="9"/>
      <c r="H11" s="8">
        <f t="shared" si="3"/>
        <v>48967209.189955615</v>
      </c>
      <c r="I11" s="9"/>
      <c r="J11" s="11">
        <v>55697.05999999999</v>
      </c>
      <c r="K11" s="12">
        <f>'TC Allocations'!AH12</f>
        <v>218186</v>
      </c>
      <c r="L11" s="12">
        <f>'TC Allocations'!AI12</f>
        <v>709092</v>
      </c>
      <c r="M11" s="11">
        <v>0</v>
      </c>
      <c r="N11" s="11">
        <v>-801947.18895999994</v>
      </c>
      <c r="O11" s="8">
        <f t="shared" si="0"/>
        <v>181027.87104000011</v>
      </c>
      <c r="P11" s="9"/>
      <c r="Q11" s="10">
        <f t="shared" si="1"/>
        <v>49148237.060995616</v>
      </c>
      <c r="R11" s="10">
        <f>'TC Allocations'!T12</f>
        <v>0</v>
      </c>
      <c r="S11" s="11">
        <v>-90094.385615992011</v>
      </c>
      <c r="T11" s="12">
        <v>12531.270000000011</v>
      </c>
      <c r="U11" s="12">
        <f>'TC Allocations'!H12</f>
        <v>586905.40580000007</v>
      </c>
      <c r="V11" s="12">
        <f>'TC Allocations'!M12</f>
        <v>40268.9</v>
      </c>
      <c r="W11" s="12">
        <v>837683.28</v>
      </c>
      <c r="X11" s="12">
        <f>'TC Allocations'!G12</f>
        <v>1557425.5370115421</v>
      </c>
      <c r="Y11" s="12">
        <f>'TC Allocations'!I12</f>
        <v>1191962.2302481327</v>
      </c>
      <c r="Z11" s="23">
        <f t="shared" si="2"/>
        <v>53284919.298439302</v>
      </c>
      <c r="AA11" s="12"/>
      <c r="AB11" s="12"/>
      <c r="AC11" s="24">
        <f t="shared" si="4"/>
        <v>2.1147985688804525E-2</v>
      </c>
      <c r="AD11" s="12">
        <f t="shared" si="7"/>
        <v>-178.67721998281493</v>
      </c>
      <c r="AE11" s="8">
        <f t="shared" si="5"/>
        <v>53284740.621219322</v>
      </c>
      <c r="AF11" s="13"/>
      <c r="AG11" s="23">
        <v>58792179.70932214</v>
      </c>
      <c r="AH11" s="14">
        <f t="shared" si="6"/>
        <v>0.90632361114467141</v>
      </c>
      <c r="AJ11" s="12">
        <v>0</v>
      </c>
    </row>
    <row r="12" spans="1:36" x14ac:dyDescent="0.35">
      <c r="A12" s="7" t="s">
        <v>17</v>
      </c>
      <c r="B12" s="9"/>
      <c r="C12" s="8">
        <f>'TC Allocations'!E13</f>
        <v>3452933.5971214585</v>
      </c>
      <c r="D12" s="9"/>
      <c r="E12" s="11">
        <f>'TC Allocations'!AA13</f>
        <v>69702</v>
      </c>
      <c r="F12" s="11">
        <f>'TC Allocations'!AB13</f>
        <v>94130</v>
      </c>
      <c r="G12" s="9"/>
      <c r="H12" s="8">
        <f t="shared" si="3"/>
        <v>3616765.5971214585</v>
      </c>
      <c r="I12" s="9"/>
      <c r="J12" s="11">
        <v>434.95</v>
      </c>
      <c r="K12" s="12">
        <f>'TC Allocations'!AH13</f>
        <v>11208</v>
      </c>
      <c r="L12" s="12">
        <f>'TC Allocations'!AI13</f>
        <v>49989</v>
      </c>
      <c r="M12" s="11">
        <v>0</v>
      </c>
      <c r="N12" s="11">
        <v>0</v>
      </c>
      <c r="O12" s="8">
        <f t="shared" si="0"/>
        <v>61631.95</v>
      </c>
      <c r="P12" s="9"/>
      <c r="Q12" s="10">
        <f t="shared" si="1"/>
        <v>3678397.5471214587</v>
      </c>
      <c r="R12" s="10">
        <f>'TC Allocations'!T13</f>
        <v>0</v>
      </c>
      <c r="S12" s="11">
        <v>0</v>
      </c>
      <c r="T12" s="12">
        <v>-5.8100000000000023</v>
      </c>
      <c r="U12" s="12">
        <f>'TC Allocations'!H13</f>
        <v>37878.715690000012</v>
      </c>
      <c r="V12" s="12">
        <f>'TC Allocations'!M13</f>
        <v>14686.31</v>
      </c>
      <c r="W12" s="12">
        <v>25371.760000000002</v>
      </c>
      <c r="X12" s="12">
        <f>'TC Allocations'!G13</f>
        <v>111653.14397034653</v>
      </c>
      <c r="Y12" s="12">
        <f>'TC Allocations'!I13</f>
        <v>0</v>
      </c>
      <c r="Z12" s="23">
        <f t="shared" si="2"/>
        <v>3867981.666781805</v>
      </c>
      <c r="AA12" s="12"/>
      <c r="AB12" s="12"/>
      <c r="AC12" s="24">
        <f t="shared" si="4"/>
        <v>1.535143939610992E-3</v>
      </c>
      <c r="AD12" s="12">
        <f t="shared" si="7"/>
        <v>-12.970277899722941</v>
      </c>
      <c r="AE12" s="8">
        <f t="shared" si="5"/>
        <v>3867968.6965039051</v>
      </c>
      <c r="AF12" s="13"/>
      <c r="AG12" s="23">
        <v>3822120.7056279005</v>
      </c>
      <c r="AH12" s="14">
        <f t="shared" si="6"/>
        <v>1.0119954324855558</v>
      </c>
      <c r="AJ12" s="12">
        <v>0</v>
      </c>
    </row>
    <row r="13" spans="1:36" x14ac:dyDescent="0.35">
      <c r="A13" s="7" t="s">
        <v>18</v>
      </c>
      <c r="B13" s="9"/>
      <c r="C13" s="8">
        <f>'TC Allocations'!E14</f>
        <v>8453814.6366763581</v>
      </c>
      <c r="D13" s="9"/>
      <c r="E13" s="11">
        <f>'TC Allocations'!AA14</f>
        <v>186535</v>
      </c>
      <c r="F13" s="11">
        <f>'TC Allocations'!AB14</f>
        <v>213120</v>
      </c>
      <c r="G13" s="9"/>
      <c r="H13" s="8">
        <f t="shared" si="3"/>
        <v>8853469.6366763581</v>
      </c>
      <c r="I13" s="9"/>
      <c r="J13" s="11">
        <v>3402.34</v>
      </c>
      <c r="K13" s="12">
        <f>'TC Allocations'!AH14</f>
        <v>54374</v>
      </c>
      <c r="L13" s="12">
        <f>'TC Allocations'!AI14</f>
        <v>145931</v>
      </c>
      <c r="M13" s="11">
        <v>0</v>
      </c>
      <c r="N13" s="11">
        <v>-112514.9093</v>
      </c>
      <c r="O13" s="8">
        <f t="shared" si="0"/>
        <v>91192.430699999997</v>
      </c>
      <c r="P13" s="9"/>
      <c r="Q13" s="10">
        <f t="shared" si="1"/>
        <v>8944662.0673763584</v>
      </c>
      <c r="R13" s="10">
        <f>'TC Allocations'!T14</f>
        <v>0</v>
      </c>
      <c r="S13" s="11">
        <v>-34770.10811500001</v>
      </c>
      <c r="T13" s="12">
        <v>-199.82999999999993</v>
      </c>
      <c r="U13" s="12">
        <f>'TC Allocations'!H14</f>
        <v>44464.989200000011</v>
      </c>
      <c r="V13" s="12">
        <f>'TC Allocations'!M14</f>
        <v>41690.160000000003</v>
      </c>
      <c r="W13" s="12">
        <v>146843.36000000002</v>
      </c>
      <c r="X13" s="12">
        <f>'TC Allocations'!G14</f>
        <v>282131.55473888101</v>
      </c>
      <c r="Y13" s="12">
        <f>'TC Allocations'!I14</f>
        <v>102011.94277141467</v>
      </c>
      <c r="Z13" s="23">
        <f t="shared" si="2"/>
        <v>9526834.1359716523</v>
      </c>
      <c r="AA13" s="12"/>
      <c r="AB13" s="12"/>
      <c r="AC13" s="24">
        <f t="shared" si="4"/>
        <v>3.781057654206563E-3</v>
      </c>
      <c r="AD13" s="12">
        <f t="shared" si="7"/>
        <v>-31.945778675555868</v>
      </c>
      <c r="AE13" s="8">
        <f t="shared" si="5"/>
        <v>9526802.190192977</v>
      </c>
      <c r="AF13" s="13"/>
      <c r="AG13" s="23">
        <v>10536589.405710995</v>
      </c>
      <c r="AH13" s="14">
        <f t="shared" si="6"/>
        <v>0.90416375008684524</v>
      </c>
      <c r="AJ13" s="12">
        <v>0</v>
      </c>
    </row>
    <row r="14" spans="1:36" x14ac:dyDescent="0.35">
      <c r="A14" s="7" t="s">
        <v>19</v>
      </c>
      <c r="B14" s="9"/>
      <c r="C14" s="8">
        <f>'TC Allocations'!E15</f>
        <v>56288730.919727176</v>
      </c>
      <c r="D14" s="9"/>
      <c r="E14" s="11">
        <f>'TC Allocations'!AA15</f>
        <v>1211523</v>
      </c>
      <c r="F14" s="11">
        <f>'TC Allocations'!AB15</f>
        <v>3340363</v>
      </c>
      <c r="G14" s="9"/>
      <c r="H14" s="8">
        <f t="shared" si="3"/>
        <v>60840616.919727176</v>
      </c>
      <c r="I14" s="9"/>
      <c r="J14" s="11">
        <v>58868.62</v>
      </c>
      <c r="K14" s="12">
        <f>'TC Allocations'!AH15</f>
        <v>181080</v>
      </c>
      <c r="L14" s="12">
        <f>'TC Allocations'!AI15</f>
        <v>629073</v>
      </c>
      <c r="M14" s="11">
        <v>0</v>
      </c>
      <c r="N14" s="11">
        <v>-1237004.3168292686</v>
      </c>
      <c r="O14" s="8">
        <f t="shared" si="0"/>
        <v>-367982.69682926859</v>
      </c>
      <c r="P14" s="9"/>
      <c r="Q14" s="10">
        <f t="shared" si="1"/>
        <v>60472634.22289791</v>
      </c>
      <c r="R14" s="10">
        <f>'TC Allocations'!T15</f>
        <v>0</v>
      </c>
      <c r="S14" s="11">
        <v>-89881.471050249645</v>
      </c>
      <c r="T14" s="12">
        <v>-1321.7900000000009</v>
      </c>
      <c r="U14" s="12">
        <f>'TC Allocations'!H15</f>
        <v>-706247.88909368136</v>
      </c>
      <c r="V14" s="12">
        <f>'TC Allocations'!M15</f>
        <v>173866.91</v>
      </c>
      <c r="W14" s="12">
        <v>505043.51999999996</v>
      </c>
      <c r="X14" s="12">
        <f>'TC Allocations'!G15</f>
        <v>1922337.1111198566</v>
      </c>
      <c r="Y14" s="12">
        <f>'TC Allocations'!I15</f>
        <v>1471244.1624264861</v>
      </c>
      <c r="Z14" s="23">
        <f t="shared" si="2"/>
        <v>63747674.776300326</v>
      </c>
      <c r="AA14" s="12"/>
      <c r="AB14" s="12"/>
      <c r="AC14" s="24">
        <f t="shared" si="4"/>
        <v>2.5300496493446897E-2</v>
      </c>
      <c r="AD14" s="12">
        <f t="shared" si="7"/>
        <v>-213.76136924601803</v>
      </c>
      <c r="AE14" s="8">
        <f t="shared" si="5"/>
        <v>63747461.014931083</v>
      </c>
      <c r="AF14" s="13"/>
      <c r="AG14" s="23">
        <v>66190563.664688788</v>
      </c>
      <c r="AH14" s="14">
        <f t="shared" si="6"/>
        <v>0.96308986486149162</v>
      </c>
      <c r="AJ14" s="12">
        <v>500000</v>
      </c>
    </row>
    <row r="15" spans="1:36" x14ac:dyDescent="0.35">
      <c r="A15" s="7" t="s">
        <v>20</v>
      </c>
      <c r="B15" s="9"/>
      <c r="C15" s="8">
        <f>'TC Allocations'!E16</f>
        <v>2710147.7939414522</v>
      </c>
      <c r="D15" s="9"/>
      <c r="E15" s="11">
        <f>'TC Allocations'!AA16</f>
        <v>52813</v>
      </c>
      <c r="F15" s="11">
        <f>'TC Allocations'!AB16</f>
        <v>54665</v>
      </c>
      <c r="G15" s="9"/>
      <c r="H15" s="8">
        <f t="shared" si="3"/>
        <v>2817625.7939414522</v>
      </c>
      <c r="I15" s="9"/>
      <c r="J15" s="11">
        <v>445.55999999999995</v>
      </c>
      <c r="K15" s="12">
        <f>'TC Allocations'!AH16</f>
        <v>19264</v>
      </c>
      <c r="L15" s="12">
        <f>'TC Allocations'!AI16</f>
        <v>51045</v>
      </c>
      <c r="M15" s="11">
        <v>-10323.967744000001</v>
      </c>
      <c r="N15" s="11">
        <v>0</v>
      </c>
      <c r="O15" s="8">
        <f t="shared" si="0"/>
        <v>60430.592255999996</v>
      </c>
      <c r="P15" s="9"/>
      <c r="Q15" s="10">
        <f t="shared" si="1"/>
        <v>2878056.386197452</v>
      </c>
      <c r="R15" s="10">
        <f>'TC Allocations'!T16</f>
        <v>0</v>
      </c>
      <c r="S15" s="11">
        <v>0</v>
      </c>
      <c r="T15" s="12">
        <v>-62.67999999999995</v>
      </c>
      <c r="U15" s="12">
        <f>'TC Allocations'!H16</f>
        <v>0</v>
      </c>
      <c r="V15" s="12">
        <f>'TC Allocations'!M16</f>
        <v>4737.5200000000004</v>
      </c>
      <c r="W15" s="12">
        <v>26926.66</v>
      </c>
      <c r="X15" s="12">
        <f>'TC Allocations'!G16</f>
        <v>87397.359149010605</v>
      </c>
      <c r="Y15" s="12">
        <f>'TC Allocations'!I16</f>
        <v>0</v>
      </c>
      <c r="Z15" s="23">
        <f t="shared" si="2"/>
        <v>2997055.2453464624</v>
      </c>
      <c r="AA15" s="12"/>
      <c r="AB15" s="12"/>
      <c r="AC15" s="24">
        <f t="shared" si="4"/>
        <v>1.1894862987809752E-3</v>
      </c>
      <c r="AD15" s="12">
        <f t="shared" si="7"/>
        <v>-10.04985099769315</v>
      </c>
      <c r="AE15" s="8">
        <f t="shared" si="5"/>
        <v>2997045.1954954648</v>
      </c>
      <c r="AF15" s="13"/>
      <c r="AG15" s="23">
        <v>3222233.9112054254</v>
      </c>
      <c r="AH15" s="14">
        <f t="shared" si="6"/>
        <v>0.93011410036780406</v>
      </c>
      <c r="AJ15" s="12">
        <v>0</v>
      </c>
    </row>
    <row r="16" spans="1:36" x14ac:dyDescent="0.35">
      <c r="A16" s="7" t="s">
        <v>21</v>
      </c>
      <c r="B16" s="9"/>
      <c r="C16" s="8">
        <f>'TC Allocations'!E17</f>
        <v>7653643.7973777177</v>
      </c>
      <c r="D16" s="9"/>
      <c r="E16" s="11">
        <f>'TC Allocations'!AA17</f>
        <v>172432</v>
      </c>
      <c r="F16" s="11">
        <f>'TC Allocations'!AB17</f>
        <v>73084</v>
      </c>
      <c r="G16" s="9"/>
      <c r="H16" s="8">
        <f t="shared" si="3"/>
        <v>7899159.7973777177</v>
      </c>
      <c r="I16" s="9"/>
      <c r="J16" s="11">
        <v>7590.29</v>
      </c>
      <c r="K16" s="12">
        <f>'TC Allocations'!AH17</f>
        <v>48160</v>
      </c>
      <c r="L16" s="12">
        <f>'TC Allocations'!AI17</f>
        <v>112977</v>
      </c>
      <c r="M16" s="11">
        <v>-177151.187584</v>
      </c>
      <c r="N16" s="11">
        <v>-146855.84907632798</v>
      </c>
      <c r="O16" s="8">
        <f t="shared" si="0"/>
        <v>-155279.74666032798</v>
      </c>
      <c r="P16" s="9"/>
      <c r="Q16" s="10">
        <f t="shared" si="1"/>
        <v>7743880.0507173901</v>
      </c>
      <c r="R16" s="10">
        <f>'TC Allocations'!T17</f>
        <v>0</v>
      </c>
      <c r="S16" s="11">
        <v>-11413.403507240058</v>
      </c>
      <c r="T16" s="12">
        <v>203.03999999999996</v>
      </c>
      <c r="U16" s="12">
        <f>'TC Allocations'!H17</f>
        <v>17485.902200000015</v>
      </c>
      <c r="V16" s="12">
        <f>'TC Allocations'!M17</f>
        <v>24398.22</v>
      </c>
      <c r="W16" s="12">
        <v>811616.63</v>
      </c>
      <c r="X16" s="12">
        <f>'TC Allocations'!G17</f>
        <v>252157.341118154</v>
      </c>
      <c r="Y16" s="12">
        <f>'TC Allocations'!I17</f>
        <v>82731.176900709412</v>
      </c>
      <c r="Z16" s="23">
        <f t="shared" si="2"/>
        <v>8921058.9574290123</v>
      </c>
      <c r="AA16" s="12"/>
      <c r="AB16" s="12"/>
      <c r="AC16" s="24">
        <f t="shared" si="4"/>
        <v>3.5406345668654512E-3</v>
      </c>
      <c r="AD16" s="12">
        <f t="shared" si="7"/>
        <v>-29.914468010893518</v>
      </c>
      <c r="AE16" s="8">
        <f t="shared" si="5"/>
        <v>8921029.0429610014</v>
      </c>
      <c r="AF16" s="13"/>
      <c r="AG16" s="23">
        <v>8993983.100534996</v>
      </c>
      <c r="AH16" s="14">
        <f t="shared" si="6"/>
        <v>0.99188857075241166</v>
      </c>
      <c r="AJ16" s="12">
        <v>0</v>
      </c>
    </row>
    <row r="17" spans="1:36" x14ac:dyDescent="0.35">
      <c r="A17" s="7" t="s">
        <v>22</v>
      </c>
      <c r="B17" s="9"/>
      <c r="C17" s="8">
        <f>'TC Allocations'!E18</f>
        <v>9861262.0999470372</v>
      </c>
      <c r="D17" s="9"/>
      <c r="E17" s="11">
        <f>'TC Allocations'!AA18</f>
        <v>237510</v>
      </c>
      <c r="F17" s="11">
        <f>'TC Allocations'!AB18</f>
        <v>125539</v>
      </c>
      <c r="G17" s="9"/>
      <c r="H17" s="8">
        <f t="shared" si="3"/>
        <v>10224311.099947037</v>
      </c>
      <c r="I17" s="9"/>
      <c r="J17" s="11">
        <v>9347.880000000001</v>
      </c>
      <c r="K17" s="12">
        <f>'TC Allocations'!AH18</f>
        <v>67678</v>
      </c>
      <c r="L17" s="12">
        <f>'TC Allocations'!AI18</f>
        <v>145188</v>
      </c>
      <c r="M17" s="11">
        <v>-443911.531648</v>
      </c>
      <c r="N17" s="11">
        <v>-169548.18100021334</v>
      </c>
      <c r="O17" s="8">
        <f t="shared" si="0"/>
        <v>-391245.83264821337</v>
      </c>
      <c r="P17" s="9"/>
      <c r="Q17" s="10">
        <f t="shared" si="1"/>
        <v>9833065.2672988232</v>
      </c>
      <c r="R17" s="10">
        <f>'TC Allocations'!T18</f>
        <v>0</v>
      </c>
      <c r="S17" s="11">
        <v>-14854.061698453268</v>
      </c>
      <c r="T17" s="12">
        <v>-370.88000000000102</v>
      </c>
      <c r="U17" s="12">
        <f>'TC Allocations'!H18</f>
        <v>198242.55517887423</v>
      </c>
      <c r="V17" s="12">
        <f>'TC Allocations'!M18</f>
        <v>26530.1</v>
      </c>
      <c r="W17" s="12">
        <v>157933.74</v>
      </c>
      <c r="X17" s="12">
        <f>'TC Allocations'!G18</f>
        <v>303831.53045227483</v>
      </c>
      <c r="Y17" s="12">
        <f>'TC Allocations'!I18</f>
        <v>0</v>
      </c>
      <c r="Z17" s="23">
        <f t="shared" si="2"/>
        <v>10504378.25123152</v>
      </c>
      <c r="AA17" s="12"/>
      <c r="AB17" s="12"/>
      <c r="AC17" s="24">
        <f t="shared" si="4"/>
        <v>4.169030259436656E-3</v>
      </c>
      <c r="AD17" s="12">
        <f t="shared" si="7"/>
        <v>-35.223720487702131</v>
      </c>
      <c r="AE17" s="8">
        <f t="shared" si="5"/>
        <v>10504343.027511032</v>
      </c>
      <c r="AF17" s="13"/>
      <c r="AG17" s="23">
        <v>8363979.7316072527</v>
      </c>
      <c r="AH17" s="14">
        <f t="shared" si="6"/>
        <v>1.2559024967283703</v>
      </c>
      <c r="AJ17" s="12">
        <v>0</v>
      </c>
    </row>
    <row r="18" spans="1:36" x14ac:dyDescent="0.35">
      <c r="A18" s="7" t="s">
        <v>23</v>
      </c>
      <c r="B18" s="9"/>
      <c r="C18" s="8">
        <f>'TC Allocations'!E19</f>
        <v>2406402.6207918259</v>
      </c>
      <c r="D18" s="9"/>
      <c r="E18" s="11">
        <f>'TC Allocations'!AA19</f>
        <v>57003</v>
      </c>
      <c r="F18" s="11">
        <f>'TC Allocations'!AB19</f>
        <v>75586</v>
      </c>
      <c r="G18" s="9"/>
      <c r="H18" s="8">
        <f t="shared" si="3"/>
        <v>2538991.6207918259</v>
      </c>
      <c r="I18" s="9"/>
      <c r="J18" s="11">
        <v>266.5</v>
      </c>
      <c r="K18" s="12">
        <f>'TC Allocations'!AH19</f>
        <v>30402</v>
      </c>
      <c r="L18" s="12">
        <f>'TC Allocations'!AI19</f>
        <v>44882</v>
      </c>
      <c r="M18" s="11">
        <v>-197060.11788799998</v>
      </c>
      <c r="N18" s="11">
        <v>0</v>
      </c>
      <c r="O18" s="8">
        <f t="shared" si="0"/>
        <v>-121509.61788799998</v>
      </c>
      <c r="P18" s="9"/>
      <c r="Q18" s="10">
        <f t="shared" si="1"/>
        <v>2417482.0029038261</v>
      </c>
      <c r="R18" s="10">
        <f>'TC Allocations'!T19</f>
        <v>0</v>
      </c>
      <c r="S18" s="11">
        <v>0</v>
      </c>
      <c r="T18" s="12">
        <v>7.8199999999999932</v>
      </c>
      <c r="U18" s="12">
        <f>'TC Allocations'!H19</f>
        <v>25086.340999999993</v>
      </c>
      <c r="V18" s="12">
        <f>'TC Allocations'!M19</f>
        <v>7816.9</v>
      </c>
      <c r="W18" s="12">
        <v>24860.57</v>
      </c>
      <c r="X18" s="12">
        <f>'TC Allocations'!G19</f>
        <v>73938.65140213308</v>
      </c>
      <c r="Y18" s="12">
        <f>'TC Allocations'!I19</f>
        <v>0</v>
      </c>
      <c r="Z18" s="23">
        <f t="shared" si="2"/>
        <v>2549192.2853059587</v>
      </c>
      <c r="AA18" s="12"/>
      <c r="AB18" s="12"/>
      <c r="AC18" s="24">
        <f t="shared" si="4"/>
        <v>1.0117362037412401E-3</v>
      </c>
      <c r="AD18" s="12">
        <f t="shared" si="7"/>
        <v>-8.5480581886411624</v>
      </c>
      <c r="AE18" s="8">
        <f t="shared" si="5"/>
        <v>2549183.7372477702</v>
      </c>
      <c r="AF18" s="13"/>
      <c r="AG18" s="23">
        <v>2499943.171104603</v>
      </c>
      <c r="AH18" s="14">
        <f t="shared" si="6"/>
        <v>1.0196966741933617</v>
      </c>
      <c r="AJ18" s="12">
        <v>0</v>
      </c>
    </row>
    <row r="19" spans="1:36" x14ac:dyDescent="0.35">
      <c r="A19" s="7" t="s">
        <v>24</v>
      </c>
      <c r="B19" s="9"/>
      <c r="C19" s="8">
        <f>'TC Allocations'!E20</f>
        <v>54389476.261276133</v>
      </c>
      <c r="D19" s="9"/>
      <c r="E19" s="11">
        <f>'TC Allocations'!AA20</f>
        <v>1122339</v>
      </c>
      <c r="F19" s="11">
        <f>'TC Allocations'!AB20</f>
        <v>3544268</v>
      </c>
      <c r="G19" s="9"/>
      <c r="H19" s="8">
        <f t="shared" si="3"/>
        <v>59056083.261276133</v>
      </c>
      <c r="I19" s="9"/>
      <c r="J19" s="11">
        <v>54487.530000000006</v>
      </c>
      <c r="K19" s="12">
        <f>'TC Allocations'!AH20</f>
        <v>277328</v>
      </c>
      <c r="L19" s="12">
        <f>'TC Allocations'!AI20</f>
        <v>568760</v>
      </c>
      <c r="M19" s="11">
        <v>-69220.917375999998</v>
      </c>
      <c r="N19" s="11">
        <v>-2046112.0740242573</v>
      </c>
      <c r="O19" s="8">
        <f t="shared" si="0"/>
        <v>-1214757.4614002572</v>
      </c>
      <c r="P19" s="9"/>
      <c r="Q19" s="10">
        <f t="shared" si="1"/>
        <v>57841325.799875878</v>
      </c>
      <c r="R19" s="10">
        <f>'TC Allocations'!T20</f>
        <v>0</v>
      </c>
      <c r="S19" s="11">
        <v>101363.48596861819</v>
      </c>
      <c r="T19" s="12">
        <v>-2867.8600000000079</v>
      </c>
      <c r="U19" s="12">
        <f>'TC Allocations'!H20</f>
        <v>-74972.681910000014</v>
      </c>
      <c r="V19" s="12">
        <f>'TC Allocations'!M20</f>
        <v>289936.09999999998</v>
      </c>
      <c r="W19" s="12">
        <v>2472572.8000000003</v>
      </c>
      <c r="X19" s="12">
        <f>'TC Allocations'!G20</f>
        <v>1945909.8877701592</v>
      </c>
      <c r="Y19" s="12">
        <f>'TC Allocations'!I20</f>
        <v>1489285.3844531528</v>
      </c>
      <c r="Z19" s="23">
        <f t="shared" si="2"/>
        <v>64062552.916157812</v>
      </c>
      <c r="AA19" s="12"/>
      <c r="AB19" s="12"/>
      <c r="AC19" s="24">
        <f t="shared" si="4"/>
        <v>2.5425466906897794E-2</v>
      </c>
      <c r="AD19" s="12">
        <f t="shared" si="7"/>
        <v>-214.81723179406819</v>
      </c>
      <c r="AE19" s="8">
        <f t="shared" si="5"/>
        <v>64062338.098926015</v>
      </c>
      <c r="AF19" s="13"/>
      <c r="AG19" s="23">
        <v>66131987.639705405</v>
      </c>
      <c r="AH19" s="14">
        <f t="shared" si="6"/>
        <v>0.96870425924508607</v>
      </c>
      <c r="AJ19" s="12">
        <v>0</v>
      </c>
    </row>
    <row r="20" spans="1:36" x14ac:dyDescent="0.35">
      <c r="A20" s="7" t="s">
        <v>25</v>
      </c>
      <c r="B20" s="9"/>
      <c r="C20" s="8">
        <f>'TC Allocations'!E21</f>
        <v>9714199.0088072624</v>
      </c>
      <c r="D20" s="9"/>
      <c r="E20" s="11">
        <f>'TC Allocations'!AA21</f>
        <v>185312</v>
      </c>
      <c r="F20" s="11">
        <f>'TC Allocations'!AB21</f>
        <v>45118</v>
      </c>
      <c r="G20" s="9"/>
      <c r="H20" s="8">
        <f t="shared" si="3"/>
        <v>9944629.0088072624</v>
      </c>
      <c r="I20" s="9"/>
      <c r="J20" s="11">
        <v>7840.27</v>
      </c>
      <c r="K20" s="12">
        <f>'TC Allocations'!AH21</f>
        <v>57026</v>
      </c>
      <c r="L20" s="12">
        <f>'TC Allocations'!AI21</f>
        <v>123584</v>
      </c>
      <c r="M20" s="11">
        <v>-445430.71808000002</v>
      </c>
      <c r="N20" s="11">
        <v>-328167.16047587502</v>
      </c>
      <c r="O20" s="8">
        <f t="shared" si="0"/>
        <v>-585147.60855587502</v>
      </c>
      <c r="P20" s="9"/>
      <c r="Q20" s="10">
        <f t="shared" si="1"/>
        <v>9359481.4002513867</v>
      </c>
      <c r="R20" s="10">
        <f>'TC Allocations'!T21</f>
        <v>0</v>
      </c>
      <c r="S20" s="11">
        <v>-38771.67305846099</v>
      </c>
      <c r="T20" s="12">
        <v>1.4199999999991633</v>
      </c>
      <c r="U20" s="12">
        <f>'TC Allocations'!H21</f>
        <v>97651.924803999995</v>
      </c>
      <c r="V20" s="12">
        <f>'TC Allocations'!M21</f>
        <v>68220.259999999995</v>
      </c>
      <c r="W20" s="12">
        <v>1046540.54</v>
      </c>
      <c r="X20" s="12">
        <f>'TC Allocations'!G21</f>
        <v>321875.30326963129</v>
      </c>
      <c r="Y20" s="12">
        <f>'TC Allocations'!I21</f>
        <v>246344.49270455295</v>
      </c>
      <c r="Z20" s="23">
        <f t="shared" si="2"/>
        <v>11101343.66797111</v>
      </c>
      <c r="AA20" s="12"/>
      <c r="AB20" s="12"/>
      <c r="AC20" s="24">
        <f t="shared" si="4"/>
        <v>4.4059568843830476E-3</v>
      </c>
      <c r="AD20" s="12">
        <f t="shared" si="7"/>
        <v>-37.225489890626548</v>
      </c>
      <c r="AE20" s="8">
        <f t="shared" si="5"/>
        <v>11101306.44248122</v>
      </c>
      <c r="AF20" s="13"/>
      <c r="AG20" s="23">
        <v>11937680.642155364</v>
      </c>
      <c r="AH20" s="14">
        <f t="shared" si="6"/>
        <v>0.92993830001443767</v>
      </c>
      <c r="AJ20" s="12">
        <v>0</v>
      </c>
    </row>
    <row r="21" spans="1:36" x14ac:dyDescent="0.35">
      <c r="A21" s="7" t="s">
        <v>26</v>
      </c>
      <c r="B21" s="9"/>
      <c r="C21" s="8">
        <f>'TC Allocations'!E22</f>
        <v>4846492.7682337537</v>
      </c>
      <c r="D21" s="9"/>
      <c r="E21" s="11">
        <f>'TC Allocations'!AA22</f>
        <v>93356</v>
      </c>
      <c r="F21" s="11">
        <f>'TC Allocations'!AB22</f>
        <v>9123</v>
      </c>
      <c r="G21" s="9"/>
      <c r="H21" s="8">
        <f t="shared" si="3"/>
        <v>4948971.7682337537</v>
      </c>
      <c r="I21" s="9"/>
      <c r="J21" s="11">
        <v>1215.3900000000001</v>
      </c>
      <c r="K21" s="12">
        <f>'TC Allocations'!AH22</f>
        <v>20328</v>
      </c>
      <c r="L21" s="12">
        <f>'TC Allocations'!AI22</f>
        <v>71903</v>
      </c>
      <c r="M21" s="11">
        <v>-207443.200384</v>
      </c>
      <c r="N21" s="11">
        <v>-67162.168246178553</v>
      </c>
      <c r="O21" s="8">
        <f t="shared" si="0"/>
        <v>-181158.97863017855</v>
      </c>
      <c r="P21" s="9"/>
      <c r="Q21" s="10">
        <f t="shared" si="1"/>
        <v>4767812.7896035751</v>
      </c>
      <c r="R21" s="10">
        <f>'TC Allocations'!T22</f>
        <v>0</v>
      </c>
      <c r="S21" s="11">
        <v>-5436.8192163214699</v>
      </c>
      <c r="T21" s="12">
        <v>71.1099999999999</v>
      </c>
      <c r="U21" s="12">
        <f>'TC Allocations'!H22</f>
        <v>22123.218147899992</v>
      </c>
      <c r="V21" s="12">
        <f>'TC Allocations'!M22</f>
        <v>12554.42</v>
      </c>
      <c r="W21" s="12">
        <v>36245.25</v>
      </c>
      <c r="X21" s="12">
        <f>'TC Allocations'!G22</f>
        <v>149208.26518838722</v>
      </c>
      <c r="Y21" s="12">
        <f>'TC Allocations'!I22</f>
        <v>114195.26108989109</v>
      </c>
      <c r="Z21" s="23">
        <f t="shared" si="2"/>
        <v>5096773.4948134329</v>
      </c>
      <c r="AA21" s="12"/>
      <c r="AB21" s="12"/>
      <c r="AC21" s="24">
        <f t="shared" si="4"/>
        <v>2.0228329956492913E-3</v>
      </c>
      <c r="AD21" s="12">
        <f t="shared" si="7"/>
        <v>-17.090714050533126</v>
      </c>
      <c r="AE21" s="8">
        <f t="shared" si="5"/>
        <v>5096756.4040993825</v>
      </c>
      <c r="AF21" s="13"/>
      <c r="AG21" s="23">
        <v>5522042.6865802724</v>
      </c>
      <c r="AH21" s="14">
        <f t="shared" si="6"/>
        <v>0.92298388357003736</v>
      </c>
      <c r="AJ21" s="12">
        <v>0</v>
      </c>
    </row>
    <row r="22" spans="1:36" x14ac:dyDescent="0.35">
      <c r="A22" s="7" t="s">
        <v>27</v>
      </c>
      <c r="B22" s="9"/>
      <c r="C22" s="8">
        <f>'TC Allocations'!E23</f>
        <v>2589337.5398721443</v>
      </c>
      <c r="D22" s="9"/>
      <c r="E22" s="11">
        <f>'TC Allocations'!AA23</f>
        <v>65929</v>
      </c>
      <c r="F22" s="11">
        <f>'TC Allocations'!AB23</f>
        <v>7839</v>
      </c>
      <c r="G22" s="9"/>
      <c r="H22" s="8">
        <f t="shared" si="3"/>
        <v>2663105.5398721443</v>
      </c>
      <c r="I22" s="9"/>
      <c r="J22" s="11">
        <v>384.49</v>
      </c>
      <c r="K22" s="12">
        <f>'TC Allocations'!AH23</f>
        <v>20156</v>
      </c>
      <c r="L22" s="12">
        <f>'TC Allocations'!AI23</f>
        <v>51546</v>
      </c>
      <c r="M22" s="11">
        <v>-310210.940672</v>
      </c>
      <c r="N22" s="11">
        <v>0</v>
      </c>
      <c r="O22" s="8">
        <f t="shared" si="0"/>
        <v>-238124.45067200001</v>
      </c>
      <c r="P22" s="9"/>
      <c r="Q22" s="10">
        <f t="shared" si="1"/>
        <v>2424981.0892001442</v>
      </c>
      <c r="R22" s="10">
        <f>'TC Allocations'!T23</f>
        <v>0</v>
      </c>
      <c r="S22" s="11">
        <v>0</v>
      </c>
      <c r="T22" s="12">
        <v>28.480000000000018</v>
      </c>
      <c r="U22" s="12">
        <f>'TC Allocations'!H23</f>
        <v>79328.84</v>
      </c>
      <c r="V22" s="12">
        <f>'TC Allocations'!M23</f>
        <v>8764.41</v>
      </c>
      <c r="W22" s="12">
        <v>211890.75</v>
      </c>
      <c r="X22" s="12">
        <f>'TC Allocations'!G23</f>
        <v>75164.022510790979</v>
      </c>
      <c r="Y22" s="12">
        <f>'TC Allocations'!I23</f>
        <v>0</v>
      </c>
      <c r="Z22" s="23">
        <f t="shared" si="2"/>
        <v>2800157.5917109353</v>
      </c>
      <c r="AA22" s="12"/>
      <c r="AB22" s="12"/>
      <c r="AC22" s="24">
        <f t="shared" si="4"/>
        <v>1.111340571695952E-3</v>
      </c>
      <c r="AD22" s="12">
        <f t="shared" si="7"/>
        <v>-9.3896055504646014</v>
      </c>
      <c r="AE22" s="8">
        <f t="shared" si="5"/>
        <v>2800148.2021053848</v>
      </c>
      <c r="AF22" s="13"/>
      <c r="AG22" s="23">
        <v>2332823.239583293</v>
      </c>
      <c r="AH22" s="14">
        <f t="shared" si="6"/>
        <v>1.2003259203665895</v>
      </c>
      <c r="AJ22" s="12">
        <v>0</v>
      </c>
    </row>
    <row r="23" spans="1:36" x14ac:dyDescent="0.35">
      <c r="A23" s="7" t="s">
        <v>28</v>
      </c>
      <c r="B23" s="9"/>
      <c r="C23" s="8">
        <f>'TC Allocations'!E24</f>
        <v>659471177.54424477</v>
      </c>
      <c r="D23" s="9"/>
      <c r="E23" s="11">
        <f>'TC Allocations'!AA24</f>
        <v>14700731</v>
      </c>
      <c r="F23" s="11">
        <f>'TC Allocations'!AB24</f>
        <v>18887968</v>
      </c>
      <c r="G23" s="9"/>
      <c r="H23" s="8">
        <f t="shared" si="3"/>
        <v>693059876.54424477</v>
      </c>
      <c r="I23" s="9"/>
      <c r="J23" s="11">
        <v>887078.76</v>
      </c>
      <c r="K23" s="12">
        <f>'TC Allocations'!AH24</f>
        <v>3144530</v>
      </c>
      <c r="L23" s="12">
        <f>'TC Allocations'!AI24</f>
        <v>6028083</v>
      </c>
      <c r="M23" s="11">
        <v>-15091071.736447999</v>
      </c>
      <c r="N23" s="11">
        <v>-20652515.579870246</v>
      </c>
      <c r="O23" s="8">
        <f t="shared" si="0"/>
        <v>-25683895.556318246</v>
      </c>
      <c r="P23" s="9"/>
      <c r="Q23" s="10">
        <f t="shared" si="1"/>
        <v>667375980.98792648</v>
      </c>
      <c r="R23" s="10">
        <f>'TC Allocations'!T24</f>
        <v>0</v>
      </c>
      <c r="S23" s="11">
        <v>-287674.31898281351</v>
      </c>
      <c r="T23" s="12">
        <v>-51605.729999999981</v>
      </c>
      <c r="U23" s="12">
        <f>'TC Allocations'!H24</f>
        <v>5930569.5639810115</v>
      </c>
      <c r="V23" s="12">
        <f>'TC Allocations'!M24</f>
        <v>3050014.07</v>
      </c>
      <c r="W23" s="12">
        <v>18263197.509999998</v>
      </c>
      <c r="X23" s="12">
        <f>'TC Allocations'!G24</f>
        <v>21772286.112282958</v>
      </c>
      <c r="Y23" s="12">
        <f>'TC Allocations'!I24</f>
        <v>16663231.784405287</v>
      </c>
      <c r="Z23" s="23">
        <f t="shared" si="2"/>
        <v>732715999.97961295</v>
      </c>
      <c r="AA23" s="12"/>
      <c r="AB23" s="12"/>
      <c r="AC23" s="24">
        <f t="shared" si="4"/>
        <v>0.29080399643170352</v>
      </c>
      <c r="AD23" s="12">
        <f t="shared" si="7"/>
        <v>-2456.9739362844475</v>
      </c>
      <c r="AE23" s="8">
        <f t="shared" si="5"/>
        <v>732713543.00567663</v>
      </c>
      <c r="AF23" s="13"/>
      <c r="AG23" s="23">
        <v>782911051.89954555</v>
      </c>
      <c r="AH23" s="14">
        <f t="shared" si="6"/>
        <v>0.93588350966297296</v>
      </c>
      <c r="AJ23" s="12">
        <v>0</v>
      </c>
    </row>
    <row r="24" spans="1:36" x14ac:dyDescent="0.35">
      <c r="A24" s="7" t="s">
        <v>29</v>
      </c>
      <c r="B24" s="9"/>
      <c r="C24" s="8">
        <f>'TC Allocations'!E25</f>
        <v>11209614.07383325</v>
      </c>
      <c r="D24" s="9"/>
      <c r="E24" s="11">
        <f>'TC Allocations'!AA25</f>
        <v>200598</v>
      </c>
      <c r="F24" s="11">
        <f>'TC Allocations'!AB25</f>
        <v>384825</v>
      </c>
      <c r="G24" s="9"/>
      <c r="H24" s="8">
        <f t="shared" si="3"/>
        <v>11795037.07383325</v>
      </c>
      <c r="I24" s="9"/>
      <c r="J24" s="11">
        <v>2568.7800000000002</v>
      </c>
      <c r="K24" s="12">
        <f>'TC Allocations'!AH25</f>
        <v>52502</v>
      </c>
      <c r="L24" s="12">
        <f>'TC Allocations'!AI25</f>
        <v>127019</v>
      </c>
      <c r="M24" s="11">
        <v>-402661.05343999999</v>
      </c>
      <c r="N24" s="11">
        <v>0</v>
      </c>
      <c r="O24" s="8">
        <f t="shared" si="0"/>
        <v>-220571.27343999999</v>
      </c>
      <c r="P24" s="9"/>
      <c r="Q24" s="10">
        <f t="shared" si="1"/>
        <v>11574465.80039325</v>
      </c>
      <c r="R24" s="10">
        <f>'TC Allocations'!T25</f>
        <v>0</v>
      </c>
      <c r="S24" s="11">
        <v>0</v>
      </c>
      <c r="T24" s="12">
        <v>-170.44000000000005</v>
      </c>
      <c r="U24" s="12">
        <f>'TC Allocations'!H25</f>
        <v>13410.377400000165</v>
      </c>
      <c r="V24" s="12">
        <f>'TC Allocations'!M25</f>
        <v>41453.279999999999</v>
      </c>
      <c r="W24" s="12">
        <v>136961.71</v>
      </c>
      <c r="X24" s="12">
        <f>'TC Allocations'!G25</f>
        <v>361277.67536825949</v>
      </c>
      <c r="Y24" s="12">
        <f>'TC Allocations'!I25</f>
        <v>276500.75936205016</v>
      </c>
      <c r="Z24" s="23">
        <f t="shared" si="2"/>
        <v>12403899.162523558</v>
      </c>
      <c r="AA24" s="12"/>
      <c r="AB24" s="12"/>
      <c r="AC24" s="24">
        <f t="shared" si="4"/>
        <v>4.9229216338909955E-3</v>
      </c>
      <c r="AD24" s="12">
        <f t="shared" si="7"/>
        <v>-41.593273453109845</v>
      </c>
      <c r="AE24" s="8">
        <f t="shared" si="5"/>
        <v>12403857.569250105</v>
      </c>
      <c r="AF24" s="13"/>
      <c r="AG24" s="23">
        <v>13312565.861414256</v>
      </c>
      <c r="AH24" s="14">
        <f t="shared" si="6"/>
        <v>0.93174055988725724</v>
      </c>
      <c r="AJ24" s="12">
        <v>0</v>
      </c>
    </row>
    <row r="25" spans="1:36" x14ac:dyDescent="0.35">
      <c r="A25" s="7" t="s">
        <v>30</v>
      </c>
      <c r="B25" s="9"/>
      <c r="C25" s="8">
        <f>'TC Allocations'!E26</f>
        <v>12249483.381467225</v>
      </c>
      <c r="D25" s="9"/>
      <c r="E25" s="11">
        <f>'TC Allocations'!AA26</f>
        <v>337855</v>
      </c>
      <c r="F25" s="11">
        <f>'TC Allocations'!AB26</f>
        <v>644511</v>
      </c>
      <c r="G25" s="9"/>
      <c r="H25" s="8">
        <f t="shared" si="3"/>
        <v>13231849.381467225</v>
      </c>
      <c r="I25" s="9"/>
      <c r="J25" s="11">
        <v>13740.9</v>
      </c>
      <c r="K25" s="12">
        <f>'TC Allocations'!AH26</f>
        <v>114766</v>
      </c>
      <c r="L25" s="12">
        <f>'TC Allocations'!AI26</f>
        <v>187724</v>
      </c>
      <c r="M25" s="11">
        <v>-10161.387008</v>
      </c>
      <c r="N25" s="11">
        <v>-55944.797459999987</v>
      </c>
      <c r="O25" s="8">
        <f t="shared" si="0"/>
        <v>250124.71553200006</v>
      </c>
      <c r="P25" s="9"/>
      <c r="Q25" s="10">
        <f t="shared" si="1"/>
        <v>13481974.096999224</v>
      </c>
      <c r="R25" s="10">
        <f>'TC Allocations'!T26</f>
        <v>0</v>
      </c>
      <c r="S25" s="11">
        <v>-6461.4365046000166</v>
      </c>
      <c r="T25" s="12">
        <v>1050.9700000000012</v>
      </c>
      <c r="U25" s="12">
        <f>'TC Allocations'!H26</f>
        <v>-33481.856124573147</v>
      </c>
      <c r="V25" s="12">
        <f>'TC Allocations'!M26</f>
        <v>22976.959999999999</v>
      </c>
      <c r="W25" s="12">
        <v>301382.51</v>
      </c>
      <c r="X25" s="12">
        <f>'TC Allocations'!G26</f>
        <v>423226.57161784702</v>
      </c>
      <c r="Y25" s="12">
        <f>'TC Allocations'!I26</f>
        <v>137287.69879818615</v>
      </c>
      <c r="Z25" s="23">
        <f t="shared" si="2"/>
        <v>14327955.514786087</v>
      </c>
      <c r="AA25" s="12"/>
      <c r="AB25" s="12"/>
      <c r="AC25" s="24">
        <f t="shared" si="4"/>
        <v>5.6865507570619334E-3</v>
      </c>
      <c r="AD25" s="12">
        <f t="shared" si="7"/>
        <v>-48.045099685351381</v>
      </c>
      <c r="AE25" s="8">
        <f t="shared" si="5"/>
        <v>14327907.469686402</v>
      </c>
      <c r="AF25" s="13"/>
      <c r="AG25" s="23">
        <v>15317859.861304056</v>
      </c>
      <c r="AH25" s="14">
        <f t="shared" si="6"/>
        <v>0.93537266951250353</v>
      </c>
      <c r="AJ25" s="12">
        <v>0</v>
      </c>
    </row>
    <row r="26" spans="1:36" x14ac:dyDescent="0.35">
      <c r="A26" s="7" t="s">
        <v>31</v>
      </c>
      <c r="B26" s="9"/>
      <c r="C26" s="8">
        <f>'TC Allocations'!E27</f>
        <v>1706870.5753356074</v>
      </c>
      <c r="D26" s="9"/>
      <c r="E26" s="11">
        <f>'TC Allocations'!AA27</f>
        <v>33001</v>
      </c>
      <c r="F26" s="11">
        <f>'TC Allocations'!AB27</f>
        <v>22301</v>
      </c>
      <c r="G26" s="9"/>
      <c r="H26" s="8">
        <f t="shared" si="3"/>
        <v>1762172.5753356074</v>
      </c>
      <c r="I26" s="9"/>
      <c r="J26" s="11">
        <v>315.86999999999995</v>
      </c>
      <c r="K26" s="12">
        <f>'TC Allocations'!AH27</f>
        <v>3904</v>
      </c>
      <c r="L26" s="12">
        <f>'TC Allocations'!AI27</f>
        <v>44591</v>
      </c>
      <c r="M26" s="11">
        <v>0</v>
      </c>
      <c r="N26" s="11">
        <v>-40902.137611499988</v>
      </c>
      <c r="O26" s="8">
        <f t="shared" si="0"/>
        <v>7908.7323885000151</v>
      </c>
      <c r="P26" s="9"/>
      <c r="Q26" s="10">
        <f t="shared" si="1"/>
        <v>1770081.3077241075</v>
      </c>
      <c r="R26" s="10">
        <f>'TC Allocations'!T27</f>
        <v>0</v>
      </c>
      <c r="S26" s="11">
        <v>-2768.4290260000053</v>
      </c>
      <c r="T26" s="12">
        <v>-41.629999999999939</v>
      </c>
      <c r="U26" s="12">
        <f>'TC Allocations'!H27</f>
        <v>12770.140480000005</v>
      </c>
      <c r="V26" s="12">
        <f>'TC Allocations'!M27</f>
        <v>3790.01</v>
      </c>
      <c r="W26" s="12">
        <v>15724.07</v>
      </c>
      <c r="X26" s="12">
        <f>'TC Allocations'!G27</f>
        <v>54296.363597855212</v>
      </c>
      <c r="Y26" s="12">
        <f>'TC Allocations'!I27</f>
        <v>0</v>
      </c>
      <c r="Z26" s="23">
        <f t="shared" si="2"/>
        <v>1853851.832775963</v>
      </c>
      <c r="AA26" s="12"/>
      <c r="AB26" s="12"/>
      <c r="AC26" s="24">
        <f t="shared" si="4"/>
        <v>7.3576600180491245E-4</v>
      </c>
      <c r="AD26" s="12">
        <f t="shared" si="7"/>
        <v>-6.2164135012616475</v>
      </c>
      <c r="AE26" s="8">
        <f t="shared" si="5"/>
        <v>1853845.6163624618</v>
      </c>
      <c r="AF26" s="13"/>
      <c r="AG26" s="23">
        <v>1805697.3288968455</v>
      </c>
      <c r="AH26" s="14">
        <f t="shared" si="6"/>
        <v>1.026664650102258</v>
      </c>
      <c r="AJ26" s="12">
        <v>0</v>
      </c>
    </row>
    <row r="27" spans="1:36" x14ac:dyDescent="0.35">
      <c r="A27" s="7" t="s">
        <v>32</v>
      </c>
      <c r="B27" s="9"/>
      <c r="C27" s="8">
        <f>'TC Allocations'!E28</f>
        <v>6945348.4845628599</v>
      </c>
      <c r="D27" s="9"/>
      <c r="E27" s="11">
        <f>'TC Allocations'!AA28</f>
        <v>139029</v>
      </c>
      <c r="F27" s="11">
        <f>'TC Allocations'!AB28</f>
        <v>311771</v>
      </c>
      <c r="G27" s="9"/>
      <c r="H27" s="8">
        <f t="shared" si="3"/>
        <v>7396148.4845628599</v>
      </c>
      <c r="I27" s="9"/>
      <c r="J27" s="11">
        <v>4604</v>
      </c>
      <c r="K27" s="12">
        <f>'TC Allocations'!AH28</f>
        <v>30068</v>
      </c>
      <c r="L27" s="12">
        <f>'TC Allocations'!AI28</f>
        <v>85968</v>
      </c>
      <c r="M27" s="11">
        <v>-316031.17529600003</v>
      </c>
      <c r="N27" s="11">
        <v>0</v>
      </c>
      <c r="O27" s="8">
        <f t="shared" si="0"/>
        <v>-195391.17529600003</v>
      </c>
      <c r="P27" s="9"/>
      <c r="Q27" s="10">
        <f t="shared" si="1"/>
        <v>7200757.3092668597</v>
      </c>
      <c r="R27" s="10">
        <f>'TC Allocations'!T28</f>
        <v>0</v>
      </c>
      <c r="S27" s="11">
        <v>0</v>
      </c>
      <c r="T27" s="12">
        <v>-120.56999999999971</v>
      </c>
      <c r="U27" s="12">
        <f>'TC Allocations'!H28</f>
        <v>31898.233701999925</v>
      </c>
      <c r="V27" s="12">
        <f>'TC Allocations'!M28</f>
        <v>64193.37</v>
      </c>
      <c r="W27" s="12">
        <v>119965.14000000001</v>
      </c>
      <c r="X27" s="12">
        <f>'TC Allocations'!G28</f>
        <v>229529.16351295053</v>
      </c>
      <c r="Y27" s="12">
        <f>'TC Allocations'!I28</f>
        <v>0.15023595695674885</v>
      </c>
      <c r="Z27" s="23">
        <f t="shared" si="2"/>
        <v>7646222.7967177667</v>
      </c>
      <c r="AA27" s="12"/>
      <c r="AB27" s="12"/>
      <c r="AC27" s="24">
        <f t="shared" si="4"/>
        <v>3.0346712054255555E-3</v>
      </c>
      <c r="AD27" s="12">
        <f t="shared" si="7"/>
        <v>-25.639634077981434</v>
      </c>
      <c r="AE27" s="8">
        <f t="shared" si="5"/>
        <v>7646197.1570836883</v>
      </c>
      <c r="AF27" s="13"/>
      <c r="AG27" s="23">
        <v>7231739.4312225534</v>
      </c>
      <c r="AH27" s="14">
        <f t="shared" si="6"/>
        <v>1.0573109318723157</v>
      </c>
      <c r="AJ27" s="12">
        <v>0</v>
      </c>
    </row>
    <row r="28" spans="1:36" x14ac:dyDescent="0.35">
      <c r="A28" s="7" t="s">
        <v>33</v>
      </c>
      <c r="B28" s="9"/>
      <c r="C28" s="8">
        <f>'TC Allocations'!E29</f>
        <v>14720399.756040115</v>
      </c>
      <c r="D28" s="9"/>
      <c r="E28" s="11">
        <f>'TC Allocations'!AA29</f>
        <v>312868</v>
      </c>
      <c r="F28" s="11">
        <f>'TC Allocations'!AB29</f>
        <v>774827</v>
      </c>
      <c r="G28" s="9"/>
      <c r="H28" s="8">
        <f t="shared" si="3"/>
        <v>15808094.756040115</v>
      </c>
      <c r="I28" s="9"/>
      <c r="J28" s="11">
        <v>14426.43</v>
      </c>
      <c r="K28" s="12">
        <f>'TC Allocations'!AH29</f>
        <v>55652</v>
      </c>
      <c r="L28" s="12">
        <f>'TC Allocations'!AI29</f>
        <v>199206</v>
      </c>
      <c r="M28" s="11">
        <v>0</v>
      </c>
      <c r="N28" s="11">
        <v>-380228.05564499996</v>
      </c>
      <c r="O28" s="8">
        <f t="shared" si="0"/>
        <v>-110943.62564499996</v>
      </c>
      <c r="P28" s="9"/>
      <c r="Q28" s="10">
        <f t="shared" si="1"/>
        <v>15697151.130395114</v>
      </c>
      <c r="R28" s="10">
        <f>'TC Allocations'!T29</f>
        <v>0</v>
      </c>
      <c r="S28" s="11">
        <v>-18043.690320000052</v>
      </c>
      <c r="T28" s="12">
        <v>-662.81999999999971</v>
      </c>
      <c r="U28" s="12">
        <f>'TC Allocations'!H29</f>
        <v>75615.300000000017</v>
      </c>
      <c r="V28" s="12">
        <f>'TC Allocations'!M29</f>
        <v>57797.72</v>
      </c>
      <c r="W28" s="12">
        <v>321287.52999999997</v>
      </c>
      <c r="X28" s="12">
        <f>'TC Allocations'!G29</f>
        <v>498210.37404711079</v>
      </c>
      <c r="Y28" s="12">
        <f>'TC Allocations'!I29</f>
        <v>381301.02145736921</v>
      </c>
      <c r="Z28" s="23">
        <f t="shared" si="2"/>
        <v>17012656.565579597</v>
      </c>
      <c r="AA28" s="12"/>
      <c r="AB28" s="12"/>
      <c r="AC28" s="24">
        <f t="shared" si="4"/>
        <v>6.7520683584475581E-3</v>
      </c>
      <c r="AD28" s="12">
        <f t="shared" si="7"/>
        <v>-57.047551533951193</v>
      </c>
      <c r="AE28" s="8">
        <f t="shared" si="5"/>
        <v>17012599.518028062</v>
      </c>
      <c r="AF28" s="13"/>
      <c r="AG28" s="23">
        <v>18090994.088094279</v>
      </c>
      <c r="AH28" s="14">
        <f t="shared" si="6"/>
        <v>0.94039052996120809</v>
      </c>
      <c r="AJ28" s="12">
        <v>310000</v>
      </c>
    </row>
    <row r="29" spans="1:36" x14ac:dyDescent="0.35">
      <c r="A29" s="7" t="s">
        <v>34</v>
      </c>
      <c r="B29" s="9"/>
      <c r="C29" s="8">
        <f>'TC Allocations'!E30</f>
        <v>1204402.0739523014</v>
      </c>
      <c r="D29" s="9"/>
      <c r="E29" s="11">
        <f>'TC Allocations'!AA30</f>
        <v>26220</v>
      </c>
      <c r="F29" s="11">
        <f>'TC Allocations'!AB30</f>
        <v>31967</v>
      </c>
      <c r="G29" s="9"/>
      <c r="H29" s="8">
        <f t="shared" si="3"/>
        <v>1262589.0739523014</v>
      </c>
      <c r="I29" s="9"/>
      <c r="J29" s="11">
        <v>230</v>
      </c>
      <c r="K29" s="12">
        <f>'TC Allocations'!AH30</f>
        <v>6134</v>
      </c>
      <c r="L29" s="12">
        <f>'TC Allocations'!AI30</f>
        <v>39618</v>
      </c>
      <c r="M29" s="11">
        <v>-832.96588800000006</v>
      </c>
      <c r="N29" s="11">
        <v>0</v>
      </c>
      <c r="O29" s="8">
        <f t="shared" si="0"/>
        <v>45149.034112000001</v>
      </c>
      <c r="P29" s="9"/>
      <c r="Q29" s="10">
        <f t="shared" si="1"/>
        <v>1307738.1080643013</v>
      </c>
      <c r="R29" s="10">
        <f>'TC Allocations'!T30</f>
        <v>0</v>
      </c>
      <c r="S29" s="11">
        <v>0</v>
      </c>
      <c r="T29" s="12">
        <v>124.80000000000001</v>
      </c>
      <c r="U29" s="12">
        <f>'TC Allocations'!H30</f>
        <v>14285.176800000005</v>
      </c>
      <c r="V29" s="12">
        <f>'TC Allocations'!M30</f>
        <v>3158.35</v>
      </c>
      <c r="W29" s="12">
        <v>40850.630000000005</v>
      </c>
      <c r="X29" s="12">
        <f>'TC Allocations'!G30</f>
        <v>39869.272651358078</v>
      </c>
      <c r="Y29" s="12">
        <f>'TC Allocations'!I30</f>
        <v>0</v>
      </c>
      <c r="Z29" s="23">
        <f t="shared" si="2"/>
        <v>1406026.3375156596</v>
      </c>
      <c r="AA29" s="12"/>
      <c r="AB29" s="12"/>
      <c r="AC29" s="24">
        <f t="shared" si="4"/>
        <v>5.5803077597481375E-4</v>
      </c>
      <c r="AD29" s="12">
        <f t="shared" si="7"/>
        <v>-4.7147463206775546</v>
      </c>
      <c r="AE29" s="8">
        <f t="shared" si="5"/>
        <v>1406021.622769339</v>
      </c>
      <c r="AF29" s="13"/>
      <c r="AG29" s="23">
        <v>1279449.3564290348</v>
      </c>
      <c r="AH29" s="14">
        <f t="shared" si="6"/>
        <v>1.0989271405736367</v>
      </c>
      <c r="AJ29" s="12">
        <v>0</v>
      </c>
    </row>
    <row r="30" spans="1:36" x14ac:dyDescent="0.35">
      <c r="A30" s="7" t="s">
        <v>35</v>
      </c>
      <c r="B30" s="9"/>
      <c r="C30" s="8">
        <f>'TC Allocations'!E31</f>
        <v>2144960.2476047808</v>
      </c>
      <c r="D30" s="9"/>
      <c r="E30" s="11">
        <f>'TC Allocations'!AA31</f>
        <v>43038</v>
      </c>
      <c r="F30" s="11">
        <f>'TC Allocations'!AB31</f>
        <v>85641</v>
      </c>
      <c r="G30" s="9"/>
      <c r="H30" s="8">
        <f t="shared" si="3"/>
        <v>2273639.2476047808</v>
      </c>
      <c r="I30" s="9"/>
      <c r="J30" s="11">
        <v>214</v>
      </c>
      <c r="K30" s="12">
        <f>'TC Allocations'!AH31</f>
        <v>12446</v>
      </c>
      <c r="L30" s="12">
        <f>'TC Allocations'!AI31</f>
        <v>41983</v>
      </c>
      <c r="M30" s="11">
        <v>-25502.160640000002</v>
      </c>
      <c r="N30" s="11">
        <v>0</v>
      </c>
      <c r="O30" s="8">
        <f t="shared" si="0"/>
        <v>29140.839359999998</v>
      </c>
      <c r="P30" s="9"/>
      <c r="Q30" s="10">
        <f t="shared" si="1"/>
        <v>2302780.0869647809</v>
      </c>
      <c r="R30" s="10">
        <f>'TC Allocations'!T31</f>
        <v>0</v>
      </c>
      <c r="S30" s="11">
        <v>0</v>
      </c>
      <c r="T30" s="12">
        <v>6</v>
      </c>
      <c r="U30" s="12">
        <f>'TC Allocations'!H31</f>
        <v>0</v>
      </c>
      <c r="V30" s="12">
        <f>'TC Allocations'!M31</f>
        <v>0</v>
      </c>
      <c r="W30" s="12">
        <v>66372.960000000006</v>
      </c>
      <c r="X30" s="12">
        <f>'TC Allocations'!G31</f>
        <v>70405.314309712499</v>
      </c>
      <c r="Y30" s="12">
        <f>'TC Allocations'!I31</f>
        <v>0</v>
      </c>
      <c r="Z30" s="23">
        <f t="shared" si="2"/>
        <v>2439564.3612744934</v>
      </c>
      <c r="AA30" s="12"/>
      <c r="AB30" s="12"/>
      <c r="AC30" s="24">
        <f t="shared" si="4"/>
        <v>9.6822652409762867E-4</v>
      </c>
      <c r="AD30" s="12">
        <f t="shared" si="7"/>
        <v>-8.1804492486947478</v>
      </c>
      <c r="AE30" s="8">
        <f t="shared" si="5"/>
        <v>2439556.1808252446</v>
      </c>
      <c r="AF30" s="13"/>
      <c r="AG30" s="23">
        <v>2061574.5609917394</v>
      </c>
      <c r="AH30" s="14">
        <f t="shared" si="6"/>
        <v>1.1833460826426154</v>
      </c>
      <c r="AJ30" s="12">
        <v>0</v>
      </c>
    </row>
    <row r="31" spans="1:36" x14ac:dyDescent="0.35">
      <c r="A31" s="7" t="s">
        <v>36</v>
      </c>
      <c r="B31" s="9"/>
      <c r="C31" s="8">
        <f>'TC Allocations'!E32</f>
        <v>24175875.117367916</v>
      </c>
      <c r="D31" s="9"/>
      <c r="E31" s="11">
        <f>'TC Allocations'!AA32</f>
        <v>472462</v>
      </c>
      <c r="F31" s="11">
        <f>'TC Allocations'!AB32</f>
        <v>277496</v>
      </c>
      <c r="G31" s="9"/>
      <c r="H31" s="8">
        <f t="shared" si="3"/>
        <v>24925833.117367916</v>
      </c>
      <c r="I31" s="9"/>
      <c r="J31" s="11">
        <v>19244.25</v>
      </c>
      <c r="K31" s="12">
        <f>'TC Allocations'!AH32</f>
        <v>183464</v>
      </c>
      <c r="L31" s="12">
        <f>'TC Allocations'!AI32</f>
        <v>293559</v>
      </c>
      <c r="M31" s="11">
        <v>-918483.51692799991</v>
      </c>
      <c r="N31" s="11">
        <v>-387571.60342036368</v>
      </c>
      <c r="O31" s="8">
        <f t="shared" si="0"/>
        <v>-809787.87034836365</v>
      </c>
      <c r="P31" s="9"/>
      <c r="Q31" s="10">
        <f t="shared" si="1"/>
        <v>24116045.247019552</v>
      </c>
      <c r="R31" s="10">
        <f>'TC Allocations'!T32</f>
        <v>0</v>
      </c>
      <c r="S31" s="11">
        <v>-23896.183647272643</v>
      </c>
      <c r="T31" s="12">
        <v>-1044.5499999999993</v>
      </c>
      <c r="U31" s="12">
        <f>'TC Allocations'!H32</f>
        <v>294764.91829749115</v>
      </c>
      <c r="V31" s="12">
        <f>'TC Allocations'!M32</f>
        <v>54244.58</v>
      </c>
      <c r="W31" s="12">
        <v>547941.77999999991</v>
      </c>
      <c r="X31" s="12">
        <f>'TC Allocations'!G32</f>
        <v>760025.1647277358</v>
      </c>
      <c r="Y31" s="12">
        <f>'TC Allocations'!I32</f>
        <v>581678.71844157367</v>
      </c>
      <c r="Z31" s="23">
        <f t="shared" si="2"/>
        <v>26329759.674839079</v>
      </c>
      <c r="AA31" s="12"/>
      <c r="AB31" s="12"/>
      <c r="AC31" s="24">
        <f t="shared" si="4"/>
        <v>1.0449886912176827E-2</v>
      </c>
      <c r="AD31" s="12">
        <f t="shared" si="7"/>
        <v>-88.290051358934235</v>
      </c>
      <c r="AE31" s="8">
        <f t="shared" si="5"/>
        <v>26329671.38478772</v>
      </c>
      <c r="AF31" s="13"/>
      <c r="AG31" s="23">
        <v>28026310.157663789</v>
      </c>
      <c r="AH31" s="14">
        <f t="shared" si="6"/>
        <v>0.93946264194852913</v>
      </c>
      <c r="AJ31" s="12">
        <v>0</v>
      </c>
    </row>
    <row r="32" spans="1:36" x14ac:dyDescent="0.35">
      <c r="A32" s="7" t="s">
        <v>37</v>
      </c>
      <c r="B32" s="9"/>
      <c r="C32" s="8">
        <f>'TC Allocations'!E33</f>
        <v>8333881.1936030248</v>
      </c>
      <c r="D32" s="9"/>
      <c r="E32" s="11">
        <f>'TC Allocations'!AA33</f>
        <v>199584</v>
      </c>
      <c r="F32" s="11">
        <f>'TC Allocations'!AB33</f>
        <v>309795</v>
      </c>
      <c r="G32" s="9"/>
      <c r="H32" s="8">
        <f t="shared" si="3"/>
        <v>8843260.1936030239</v>
      </c>
      <c r="I32" s="9"/>
      <c r="J32" s="11">
        <v>2861.62</v>
      </c>
      <c r="K32" s="12">
        <f>'TC Allocations'!AH33</f>
        <v>30550</v>
      </c>
      <c r="L32" s="12">
        <f>'TC Allocations'!AI33</f>
        <v>116203</v>
      </c>
      <c r="M32" s="11">
        <v>-312022.56614399998</v>
      </c>
      <c r="N32" s="11">
        <v>0</v>
      </c>
      <c r="O32" s="8">
        <f t="shared" si="0"/>
        <v>-162407.94614399999</v>
      </c>
      <c r="P32" s="9"/>
      <c r="Q32" s="10">
        <f t="shared" si="1"/>
        <v>8680852.2474590242</v>
      </c>
      <c r="R32" s="10">
        <f>'TC Allocations'!T33</f>
        <v>0</v>
      </c>
      <c r="S32" s="11">
        <v>-240010.91150399996</v>
      </c>
      <c r="T32" s="12">
        <v>-301.59999999999991</v>
      </c>
      <c r="U32" s="12">
        <f>'TC Allocations'!H33</f>
        <v>76065.683999999921</v>
      </c>
      <c r="V32" s="12">
        <f>'TC Allocations'!M33</f>
        <v>30556.99</v>
      </c>
      <c r="W32" s="12">
        <v>341066.85</v>
      </c>
      <c r="X32" s="12">
        <f>'TC Allocations'!G33</f>
        <v>279400.09107894741</v>
      </c>
      <c r="Y32" s="12">
        <f>'TC Allocations'!I33</f>
        <v>115140.38604448253</v>
      </c>
      <c r="Z32" s="23">
        <f t="shared" si="2"/>
        <v>9282769.7370784543</v>
      </c>
      <c r="AA32" s="12"/>
      <c r="AB32" s="12"/>
      <c r="AC32" s="24">
        <f t="shared" si="4"/>
        <v>3.6841921529935169E-3</v>
      </c>
      <c r="AD32" s="12">
        <f t="shared" si="7"/>
        <v>-31.127371725424844</v>
      </c>
      <c r="AE32" s="8">
        <f t="shared" si="5"/>
        <v>9282738.6097067297</v>
      </c>
      <c r="AF32" s="13"/>
      <c r="AG32" s="23">
        <v>10386822.766043261</v>
      </c>
      <c r="AH32" s="14">
        <f t="shared" si="6"/>
        <v>0.89370337963732105</v>
      </c>
      <c r="AJ32" s="12">
        <v>0</v>
      </c>
    </row>
    <row r="33" spans="1:36" x14ac:dyDescent="0.35">
      <c r="A33" s="7" t="s">
        <v>38</v>
      </c>
      <c r="B33" s="9"/>
      <c r="C33" s="8">
        <f>'TC Allocations'!E34</f>
        <v>6655744.2327297423</v>
      </c>
      <c r="D33" s="9"/>
      <c r="E33" s="11">
        <f>'TC Allocations'!AA34</f>
        <v>139614</v>
      </c>
      <c r="F33" s="11">
        <f>'TC Allocations'!AB34</f>
        <v>95495</v>
      </c>
      <c r="G33" s="9"/>
      <c r="H33" s="8">
        <f t="shared" si="3"/>
        <v>6890853.2327297423</v>
      </c>
      <c r="I33" s="9"/>
      <c r="J33" s="11">
        <v>5159.3799999999992</v>
      </c>
      <c r="K33" s="12">
        <f>'TC Allocations'!AH34</f>
        <v>49946</v>
      </c>
      <c r="L33" s="12">
        <f>'TC Allocations'!AI34</f>
        <v>91807</v>
      </c>
      <c r="M33" s="11">
        <v>-457585.321856</v>
      </c>
      <c r="N33" s="11">
        <v>-390311.38594147505</v>
      </c>
      <c r="O33" s="8">
        <f t="shared" si="0"/>
        <v>-700984.32779747504</v>
      </c>
      <c r="P33" s="9"/>
      <c r="Q33" s="10">
        <f t="shared" si="1"/>
        <v>6189868.904932267</v>
      </c>
      <c r="R33" s="10">
        <f>'TC Allocations'!T34</f>
        <v>0</v>
      </c>
      <c r="S33" s="11">
        <v>-31437.040658398415</v>
      </c>
      <c r="T33" s="12">
        <v>227.46000000000095</v>
      </c>
      <c r="U33" s="12">
        <f>'TC Allocations'!H34</f>
        <v>25133.969999999983</v>
      </c>
      <c r="V33" s="12">
        <f>'TC Allocations'!M34</f>
        <v>6395.65</v>
      </c>
      <c r="W33" s="12">
        <v>61728.78</v>
      </c>
      <c r="X33" s="12">
        <f>'TC Allocations'!G34</f>
        <v>196712.35732259837</v>
      </c>
      <c r="Y33" s="12">
        <f>'TC Allocations'!I34</f>
        <v>190880.59089378532</v>
      </c>
      <c r="Z33" s="23">
        <f t="shared" si="2"/>
        <v>6639510.6724902531</v>
      </c>
      <c r="AA33" s="12"/>
      <c r="AB33" s="12"/>
      <c r="AC33" s="24">
        <f t="shared" si="4"/>
        <v>2.6351222546864479E-3</v>
      </c>
      <c r="AD33" s="12">
        <f t="shared" si="7"/>
        <v>-22.263884878240507</v>
      </c>
      <c r="AE33" s="8">
        <f t="shared" si="5"/>
        <v>6639488.4086053753</v>
      </c>
      <c r="AF33" s="13"/>
      <c r="AG33" s="23">
        <v>7599776.5498515666</v>
      </c>
      <c r="AH33" s="14">
        <f t="shared" si="6"/>
        <v>0.87364258212763546</v>
      </c>
      <c r="AJ33" s="12">
        <v>0</v>
      </c>
    </row>
    <row r="34" spans="1:36" x14ac:dyDescent="0.35">
      <c r="A34" s="7" t="s">
        <v>39</v>
      </c>
      <c r="B34" s="9"/>
      <c r="C34" s="8">
        <f>'TC Allocations'!E35</f>
        <v>167069120.79199651</v>
      </c>
      <c r="D34" s="9"/>
      <c r="E34" s="11">
        <f>'TC Allocations'!AA35</f>
        <v>3891207</v>
      </c>
      <c r="F34" s="11">
        <f>'TC Allocations'!AB35</f>
        <v>6929920</v>
      </c>
      <c r="G34" s="9"/>
      <c r="H34" s="8">
        <f t="shared" si="3"/>
        <v>177890247.79199651</v>
      </c>
      <c r="I34" s="9"/>
      <c r="J34" s="11">
        <v>249410.57</v>
      </c>
      <c r="K34" s="12">
        <f>'TC Allocations'!AH35</f>
        <v>923882</v>
      </c>
      <c r="L34" s="12">
        <f>'TC Allocations'!AI35</f>
        <v>1915141</v>
      </c>
      <c r="M34" s="11">
        <v>-2886124.3875839999</v>
      </c>
      <c r="N34" s="11">
        <v>-4029859.6579460013</v>
      </c>
      <c r="O34" s="8">
        <f t="shared" si="0"/>
        <v>-3827550.4755300009</v>
      </c>
      <c r="P34" s="9"/>
      <c r="Q34" s="10">
        <f t="shared" si="1"/>
        <v>174062697.31646651</v>
      </c>
      <c r="R34" s="10">
        <f>'TC Allocations'!T35</f>
        <v>0</v>
      </c>
      <c r="S34" s="11">
        <v>-328370.67882141052</v>
      </c>
      <c r="T34" s="12">
        <v>-11897.98000000001</v>
      </c>
      <c r="U34" s="12">
        <f>'TC Allocations'!H35</f>
        <v>-453971.05430999724</v>
      </c>
      <c r="V34" s="12">
        <f>'TC Allocations'!M35</f>
        <v>535813.28</v>
      </c>
      <c r="W34" s="12">
        <v>4537274.95</v>
      </c>
      <c r="X34" s="12">
        <f>'TC Allocations'!G35</f>
        <v>5528308.0478410479</v>
      </c>
      <c r="Y34" s="12">
        <f>'TC Allocations'!I35</f>
        <v>4421799.982975373</v>
      </c>
      <c r="Z34" s="23">
        <f t="shared" si="2"/>
        <v>188291653.86415151</v>
      </c>
      <c r="AA34" s="12"/>
      <c r="AB34" s="12"/>
      <c r="AC34" s="24">
        <f t="shared" si="4"/>
        <v>7.4730134786129679E-2</v>
      </c>
      <c r="AD34" s="12">
        <f t="shared" si="7"/>
        <v>-631.38744885738151</v>
      </c>
      <c r="AE34" s="8">
        <f t="shared" si="5"/>
        <v>188291022.47670266</v>
      </c>
      <c r="AF34" s="13"/>
      <c r="AG34" s="23">
        <v>210173824.43525189</v>
      </c>
      <c r="AH34" s="14">
        <f t="shared" si="6"/>
        <v>0.89588236300429192</v>
      </c>
      <c r="AJ34" s="12">
        <v>0</v>
      </c>
    </row>
    <row r="35" spans="1:36" x14ac:dyDescent="0.35">
      <c r="A35" s="7" t="s">
        <v>40</v>
      </c>
      <c r="B35" s="9"/>
      <c r="C35" s="8">
        <f>'TC Allocations'!E36</f>
        <v>23184596.445273135</v>
      </c>
      <c r="D35" s="9"/>
      <c r="E35" s="11">
        <f>'TC Allocations'!AA36</f>
        <v>410174</v>
      </c>
      <c r="F35" s="11">
        <f>'TC Allocations'!AB36</f>
        <v>634796</v>
      </c>
      <c r="G35" s="9"/>
      <c r="H35" s="8">
        <f t="shared" si="3"/>
        <v>24229566.445273135</v>
      </c>
      <c r="I35" s="9"/>
      <c r="J35" s="11">
        <v>23528.720000000001</v>
      </c>
      <c r="K35" s="12">
        <f>'TC Allocations'!AH36</f>
        <v>77378</v>
      </c>
      <c r="L35" s="12">
        <f>'TC Allocations'!AI36</f>
        <v>266252</v>
      </c>
      <c r="M35" s="11">
        <v>0</v>
      </c>
      <c r="N35" s="11">
        <v>-1095673.0397904001</v>
      </c>
      <c r="O35" s="8">
        <f t="shared" si="0"/>
        <v>-728514.3197904001</v>
      </c>
      <c r="P35" s="9"/>
      <c r="Q35" s="10">
        <f t="shared" si="1"/>
        <v>23501052.125482734</v>
      </c>
      <c r="R35" s="10">
        <f>'TC Allocations'!T36</f>
        <v>0</v>
      </c>
      <c r="S35" s="11">
        <v>-128676.64529582416</v>
      </c>
      <c r="T35" s="12">
        <v>-1204.7299999999996</v>
      </c>
      <c r="U35" s="12">
        <f>'TC Allocations'!H36</f>
        <v>236489.43410000016</v>
      </c>
      <c r="V35" s="12">
        <f>'TC Allocations'!M36</f>
        <v>43585.17</v>
      </c>
      <c r="W35" s="12">
        <v>240823.09999999998</v>
      </c>
      <c r="X35" s="12">
        <f>'TC Allocations'!G36</f>
        <v>725996.09939650586</v>
      </c>
      <c r="Y35" s="12">
        <f>'TC Allocations'!I36</f>
        <v>555634.866030114</v>
      </c>
      <c r="Z35" s="23">
        <f t="shared" si="2"/>
        <v>25173699.419713531</v>
      </c>
      <c r="AA35" s="12"/>
      <c r="AB35" s="12"/>
      <c r="AC35" s="24">
        <f t="shared" si="4"/>
        <v>9.9910639271243405E-3</v>
      </c>
      <c r="AD35" s="12">
        <f t="shared" si="7"/>
        <v>-84.413501760321878</v>
      </c>
      <c r="AE35" s="8">
        <f t="shared" si="5"/>
        <v>25173615.006211769</v>
      </c>
      <c r="AF35" s="13"/>
      <c r="AG35" s="23">
        <v>26685022.068954192</v>
      </c>
      <c r="AH35" s="14">
        <f t="shared" si="6"/>
        <v>0.94336122118104526</v>
      </c>
      <c r="AJ35" s="12">
        <v>0</v>
      </c>
    </row>
    <row r="36" spans="1:36" x14ac:dyDescent="0.35">
      <c r="A36" s="7" t="s">
        <v>41</v>
      </c>
      <c r="B36" s="9"/>
      <c r="C36" s="8">
        <f>'TC Allocations'!E37</f>
        <v>1728168.1457707598</v>
      </c>
      <c r="D36" s="9"/>
      <c r="E36" s="11">
        <f>'TC Allocations'!AA37</f>
        <v>36529</v>
      </c>
      <c r="F36" s="11">
        <f>'TC Allocations'!AB37</f>
        <v>14929</v>
      </c>
      <c r="G36" s="9"/>
      <c r="H36" s="8">
        <f t="shared" si="3"/>
        <v>1779626.1457707598</v>
      </c>
      <c r="I36" s="9"/>
      <c r="J36" s="11">
        <v>315.91000000000003</v>
      </c>
      <c r="K36" s="12">
        <f>'TC Allocations'!AH37</f>
        <v>9206</v>
      </c>
      <c r="L36" s="12">
        <f>'TC Allocations'!AI37</f>
        <v>45284</v>
      </c>
      <c r="M36" s="11">
        <v>0</v>
      </c>
      <c r="N36" s="11">
        <v>0</v>
      </c>
      <c r="O36" s="8">
        <f t="shared" si="0"/>
        <v>54805.91</v>
      </c>
      <c r="P36" s="9"/>
      <c r="Q36" s="10">
        <f t="shared" si="1"/>
        <v>1834432.0557707597</v>
      </c>
      <c r="R36" s="10">
        <f>'TC Allocations'!T37</f>
        <v>0</v>
      </c>
      <c r="S36" s="11">
        <v>0</v>
      </c>
      <c r="T36" s="12">
        <v>-28.770000000000039</v>
      </c>
      <c r="U36" s="12">
        <f>'TC Allocations'!H37</f>
        <v>0</v>
      </c>
      <c r="V36" s="12">
        <f>'TC Allocations'!M37</f>
        <v>13265.05</v>
      </c>
      <c r="W36" s="12">
        <v>12074.38</v>
      </c>
      <c r="X36" s="12">
        <f>'TC Allocations'!G37</f>
        <v>55545.739867095188</v>
      </c>
      <c r="Y36" s="12">
        <f>'TC Allocations'!I37</f>
        <v>0</v>
      </c>
      <c r="Z36" s="23">
        <f t="shared" si="2"/>
        <v>1915288.4556378548</v>
      </c>
      <c r="AA36" s="12"/>
      <c r="AB36" s="12"/>
      <c r="AC36" s="24">
        <f t="shared" si="4"/>
        <v>7.6014927643792518E-4</v>
      </c>
      <c r="AD36" s="12">
        <f t="shared" si="7"/>
        <v>-6.4224253545707128</v>
      </c>
      <c r="AE36" s="8">
        <f t="shared" si="5"/>
        <v>1915282.0332125002</v>
      </c>
      <c r="AF36" s="13"/>
      <c r="AG36" s="23">
        <v>1548909.2863748549</v>
      </c>
      <c r="AH36" s="14">
        <f t="shared" si="6"/>
        <v>1.2365359611828026</v>
      </c>
      <c r="AJ36" s="12">
        <v>0</v>
      </c>
    </row>
    <row r="37" spans="1:36" x14ac:dyDescent="0.35">
      <c r="A37" s="7" t="s">
        <v>42</v>
      </c>
      <c r="B37" s="9"/>
      <c r="C37" s="8">
        <f>'TC Allocations'!E38</f>
        <v>125753767.46013036</v>
      </c>
      <c r="D37" s="9"/>
      <c r="E37" s="11">
        <f>'TC Allocations'!AA38</f>
        <v>2296005</v>
      </c>
      <c r="F37" s="11">
        <f>'TC Allocations'!AB38</f>
        <v>923656</v>
      </c>
      <c r="G37" s="9"/>
      <c r="H37" s="8">
        <f t="shared" si="3"/>
        <v>128973428.46013036</v>
      </c>
      <c r="I37" s="9"/>
      <c r="J37" s="11">
        <v>54549.78</v>
      </c>
      <c r="K37" s="12">
        <f>'TC Allocations'!AH38</f>
        <v>532226</v>
      </c>
      <c r="L37" s="12">
        <f>'TC Allocations'!AI38</f>
        <v>1458505</v>
      </c>
      <c r="M37" s="11">
        <v>-2039160.114176</v>
      </c>
      <c r="N37" s="11">
        <v>-3832783.7222959092</v>
      </c>
      <c r="O37" s="8">
        <f t="shared" ref="O37:O63" si="8">SUM(J37:N37)</f>
        <v>-3826663.0564719094</v>
      </c>
      <c r="P37" s="9"/>
      <c r="Q37" s="10">
        <f t="shared" ref="Q37:Q63" si="9">H37+O37</f>
        <v>125146765.40365845</v>
      </c>
      <c r="R37" s="10">
        <f>'TC Allocations'!T38</f>
        <v>0</v>
      </c>
      <c r="S37" s="11">
        <v>-86199.371436654124</v>
      </c>
      <c r="T37" s="12">
        <v>3311.7300000000032</v>
      </c>
      <c r="U37" s="12">
        <f>'TC Allocations'!H38</f>
        <v>2463813.6739811511</v>
      </c>
      <c r="V37" s="12">
        <f>'TC Allocations'!M38</f>
        <v>863649.53</v>
      </c>
      <c r="W37" s="12">
        <v>2331753.8699999996</v>
      </c>
      <c r="X37" s="12">
        <f>'TC Allocations'!G38</f>
        <v>3991801.6255690753</v>
      </c>
      <c r="Y37" s="12">
        <f>'TC Allocations'!I38</f>
        <v>3055091.0175313489</v>
      </c>
      <c r="Z37" s="23">
        <f t="shared" ref="Z37:Z63" si="10">SUM(Q37:Y37)</f>
        <v>137769987.47930336</v>
      </c>
      <c r="AA37" s="12"/>
      <c r="AB37" s="12"/>
      <c r="AC37" s="24">
        <f t="shared" si="4"/>
        <v>5.4678842755504053E-2</v>
      </c>
      <c r="AD37" s="12">
        <f t="shared" si="7"/>
        <v>-461.97608411485669</v>
      </c>
      <c r="AE37" s="8">
        <f t="shared" ref="AE37:AE63" si="11">Z37+AB37+AD37</f>
        <v>137769525.50321925</v>
      </c>
      <c r="AF37" s="13"/>
      <c r="AG37" s="23">
        <v>148941934.91151911</v>
      </c>
      <c r="AH37" s="14">
        <f t="shared" si="6"/>
        <v>0.92498815451177685</v>
      </c>
      <c r="AJ37" s="12">
        <v>0</v>
      </c>
    </row>
    <row r="38" spans="1:36" x14ac:dyDescent="0.35">
      <c r="A38" s="7" t="s">
        <v>43</v>
      </c>
      <c r="B38" s="9"/>
      <c r="C38" s="8">
        <f>'TC Allocations'!E39</f>
        <v>98635391.054966286</v>
      </c>
      <c r="D38" s="9"/>
      <c r="E38" s="11">
        <f>'TC Allocations'!AA39</f>
        <v>2090813</v>
      </c>
      <c r="F38" s="11">
        <f>'TC Allocations'!AB39</f>
        <v>3560591</v>
      </c>
      <c r="G38" s="9"/>
      <c r="H38" s="8">
        <f t="shared" si="3"/>
        <v>104286795.05496629</v>
      </c>
      <c r="I38" s="9"/>
      <c r="J38" s="11">
        <v>108406.15</v>
      </c>
      <c r="K38" s="12">
        <f>'TC Allocations'!AH39</f>
        <v>340254</v>
      </c>
      <c r="L38" s="12">
        <f>'TC Allocations'!AI39</f>
        <v>937891</v>
      </c>
      <c r="M38" s="11">
        <v>-1968324.96768</v>
      </c>
      <c r="N38" s="11">
        <v>-2401059.241544032</v>
      </c>
      <c r="O38" s="8">
        <f t="shared" si="8"/>
        <v>-2982833.0592240319</v>
      </c>
      <c r="P38" s="9"/>
      <c r="Q38" s="10">
        <f t="shared" si="9"/>
        <v>101303961.99574226</v>
      </c>
      <c r="R38" s="10">
        <f>'TC Allocations'!T39</f>
        <v>0</v>
      </c>
      <c r="S38" s="11">
        <v>-268220.03827442508</v>
      </c>
      <c r="T38" s="12">
        <v>116026.62</v>
      </c>
      <c r="U38" s="12">
        <f>'TC Allocations'!H39</f>
        <v>237934.41380000015</v>
      </c>
      <c r="V38" s="12">
        <f>'TC Allocations'!M39</f>
        <v>167234.38</v>
      </c>
      <c r="W38" s="12">
        <v>1835242.65</v>
      </c>
      <c r="X38" s="12">
        <f>'TC Allocations'!G39</f>
        <v>3173397.377513702</v>
      </c>
      <c r="Y38" s="12">
        <f>'TC Allocations'!I39</f>
        <v>2428732.3697102973</v>
      </c>
      <c r="Z38" s="23">
        <f t="shared" si="10"/>
        <v>108994309.76849185</v>
      </c>
      <c r="AA38" s="12"/>
      <c r="AB38" s="12"/>
      <c r="AC38" s="24">
        <f t="shared" si="4"/>
        <v>4.3258207640988318E-2</v>
      </c>
      <c r="AD38" s="12">
        <f t="shared" si="7"/>
        <v>-365.48427809949413</v>
      </c>
      <c r="AE38" s="8">
        <f t="shared" si="11"/>
        <v>108993944.28421375</v>
      </c>
      <c r="AF38" s="13"/>
      <c r="AG38" s="23">
        <v>116609119.54371148</v>
      </c>
      <c r="AH38" s="14">
        <f t="shared" si="6"/>
        <v>0.9346948567205059</v>
      </c>
      <c r="AJ38" s="12">
        <v>0</v>
      </c>
    </row>
    <row r="39" spans="1:36" x14ac:dyDescent="0.35">
      <c r="A39" s="7" t="s">
        <v>44</v>
      </c>
      <c r="B39" s="9"/>
      <c r="C39" s="8">
        <f>'TC Allocations'!E40</f>
        <v>4412519.7936508041</v>
      </c>
      <c r="D39" s="9"/>
      <c r="E39" s="11">
        <f>'TC Allocations'!AA40</f>
        <v>70059</v>
      </c>
      <c r="F39" s="11">
        <f>'TC Allocations'!AB40</f>
        <v>34642</v>
      </c>
      <c r="G39" s="9"/>
      <c r="H39" s="8">
        <f t="shared" si="3"/>
        <v>4517220.7936508041</v>
      </c>
      <c r="I39" s="9"/>
      <c r="J39" s="11">
        <v>1064.7699999999998</v>
      </c>
      <c r="K39" s="12">
        <f>'TC Allocations'!AH40</f>
        <v>14700</v>
      </c>
      <c r="L39" s="12">
        <f>'TC Allocations'!AI40</f>
        <v>69472</v>
      </c>
      <c r="M39" s="11">
        <v>0</v>
      </c>
      <c r="N39" s="11">
        <v>-24801.582480000001</v>
      </c>
      <c r="O39" s="8">
        <f t="shared" si="8"/>
        <v>60435.187520000007</v>
      </c>
      <c r="P39" s="9"/>
      <c r="Q39" s="10">
        <f t="shared" si="9"/>
        <v>4577655.9811708042</v>
      </c>
      <c r="R39" s="10">
        <f>'TC Allocations'!T40</f>
        <v>0</v>
      </c>
      <c r="S39" s="11">
        <v>24801.582480000001</v>
      </c>
      <c r="T39" s="12">
        <v>-6.4999999999997726</v>
      </c>
      <c r="U39" s="12">
        <f>'TC Allocations'!H40</f>
        <v>0</v>
      </c>
      <c r="V39" s="12">
        <f>'TC Allocations'!M40</f>
        <v>15239.02</v>
      </c>
      <c r="W39" s="12">
        <v>50846.950000000004</v>
      </c>
      <c r="X39" s="12">
        <f>'TC Allocations'!G40</f>
        <v>139868.65147250911</v>
      </c>
      <c r="Y39" s="12">
        <f>'TC Allocations'!I40</f>
        <v>0</v>
      </c>
      <c r="Z39" s="23">
        <f t="shared" si="10"/>
        <v>4808405.6851233132</v>
      </c>
      <c r="AA39" s="12"/>
      <c r="AB39" s="12"/>
      <c r="AC39" s="24">
        <f t="shared" si="4"/>
        <v>1.9083841348321712E-3</v>
      </c>
      <c r="AD39" s="12">
        <f t="shared" si="7"/>
        <v>-16.123747050369662</v>
      </c>
      <c r="AE39" s="8">
        <f t="shared" si="11"/>
        <v>4808389.5613762625</v>
      </c>
      <c r="AF39" s="13"/>
      <c r="AG39" s="23">
        <v>3952945.4276397508</v>
      </c>
      <c r="AH39" s="14">
        <f t="shared" si="6"/>
        <v>1.2164067653843846</v>
      </c>
      <c r="AJ39" s="12">
        <v>0</v>
      </c>
    </row>
    <row r="40" spans="1:36" x14ac:dyDescent="0.35">
      <c r="A40" s="7" t="s">
        <v>45</v>
      </c>
      <c r="B40" s="9"/>
      <c r="C40" s="8">
        <f>'TC Allocations'!E41</f>
        <v>136843992.97921482</v>
      </c>
      <c r="D40" s="9"/>
      <c r="E40" s="11">
        <f>'TC Allocations'!AA41</f>
        <v>2569673</v>
      </c>
      <c r="F40" s="11">
        <f>'TC Allocations'!AB41</f>
        <v>1264732</v>
      </c>
      <c r="G40" s="9"/>
      <c r="H40" s="8">
        <f t="shared" si="3"/>
        <v>140678397.97921482</v>
      </c>
      <c r="I40" s="9"/>
      <c r="J40" s="11">
        <v>151085.43000000002</v>
      </c>
      <c r="K40" s="12">
        <f>'TC Allocations'!AH41</f>
        <v>435474</v>
      </c>
      <c r="L40" s="12">
        <f>'TC Allocations'!AI41</f>
        <v>1311982</v>
      </c>
      <c r="M40" s="11">
        <v>-3451646.2996479999</v>
      </c>
      <c r="N40" s="11">
        <v>-3845362.6558074397</v>
      </c>
      <c r="O40" s="8">
        <f t="shared" si="8"/>
        <v>-5398467.5254554395</v>
      </c>
      <c r="P40" s="9"/>
      <c r="Q40" s="10">
        <f t="shared" si="9"/>
        <v>135279930.45375937</v>
      </c>
      <c r="R40" s="10">
        <f>'TC Allocations'!T41</f>
        <v>0</v>
      </c>
      <c r="S40" s="11">
        <v>-245533.6604455919</v>
      </c>
      <c r="T40" s="12">
        <v>-1884.9100000000326</v>
      </c>
      <c r="U40" s="12">
        <f>'TC Allocations'!H41</f>
        <v>-865297.90565000125</v>
      </c>
      <c r="V40" s="12">
        <f>'TC Allocations'!M41</f>
        <v>1062625.28</v>
      </c>
      <c r="W40" s="12">
        <v>1647656.33</v>
      </c>
      <c r="X40" s="12">
        <f>'TC Allocations'!G41</f>
        <v>4177736.9431492561</v>
      </c>
      <c r="Y40" s="12">
        <f>'TC Allocations'!I41</f>
        <v>3197395.012169499</v>
      </c>
      <c r="Z40" s="23">
        <f t="shared" si="10"/>
        <v>144252627.54298255</v>
      </c>
      <c r="AA40" s="12"/>
      <c r="AB40" s="12"/>
      <c r="AC40" s="24">
        <f t="shared" si="4"/>
        <v>5.7251705417161007E-2</v>
      </c>
      <c r="AD40" s="12">
        <f t="shared" si="7"/>
        <v>-483.71394390666728</v>
      </c>
      <c r="AE40" s="8">
        <f t="shared" si="11"/>
        <v>144252143.82903865</v>
      </c>
      <c r="AF40" s="13"/>
      <c r="AG40" s="23">
        <v>151789229.92966557</v>
      </c>
      <c r="AH40" s="14">
        <f t="shared" si="6"/>
        <v>0.95034505343943465</v>
      </c>
      <c r="AJ40" s="12">
        <v>0</v>
      </c>
    </row>
    <row r="41" spans="1:36" x14ac:dyDescent="0.35">
      <c r="A41" s="7" t="s">
        <v>46</v>
      </c>
      <c r="B41" s="9"/>
      <c r="C41" s="8">
        <f>'TC Allocations'!E42</f>
        <v>159706652.25072408</v>
      </c>
      <c r="D41" s="9"/>
      <c r="E41" s="11">
        <f>'TC Allocations'!AA42</f>
        <v>3882649</v>
      </c>
      <c r="F41" s="11">
        <f>'TC Allocations'!AB42</f>
        <v>2853598</v>
      </c>
      <c r="G41" s="9"/>
      <c r="H41" s="8">
        <f t="shared" si="3"/>
        <v>166442899.25072408</v>
      </c>
      <c r="I41" s="9"/>
      <c r="J41" s="11">
        <v>221801.93999999997</v>
      </c>
      <c r="K41" s="12">
        <f>'TC Allocations'!AH42</f>
        <v>718442</v>
      </c>
      <c r="L41" s="12">
        <f>'TC Allocations'!AI42</f>
        <v>1992172</v>
      </c>
      <c r="M41" s="11">
        <v>-693816.11212799989</v>
      </c>
      <c r="N41" s="11">
        <v>-4482924.1906351736</v>
      </c>
      <c r="O41" s="8">
        <f t="shared" si="8"/>
        <v>-2244324.3627631734</v>
      </c>
      <c r="P41" s="9"/>
      <c r="Q41" s="10">
        <f t="shared" si="9"/>
        <v>164198574.88796091</v>
      </c>
      <c r="R41" s="10">
        <f>'TC Allocations'!T42</f>
        <v>0</v>
      </c>
      <c r="S41" s="11">
        <v>-599176.89073059894</v>
      </c>
      <c r="T41" s="12">
        <v>-9499.7499999999709</v>
      </c>
      <c r="U41" s="12">
        <f>'TC Allocations'!H42</f>
        <v>1160225.5285336394</v>
      </c>
      <c r="V41" s="12">
        <f>'TC Allocations'!M42</f>
        <v>340864.42</v>
      </c>
      <c r="W41" s="12">
        <v>1598386.5400000003</v>
      </c>
      <c r="X41" s="12">
        <f>'TC Allocations'!G42</f>
        <v>5099211.0953725427</v>
      </c>
      <c r="Y41" s="12">
        <f>'TC Allocations'!I42</f>
        <v>1680677.1763318286</v>
      </c>
      <c r="Z41" s="23">
        <f t="shared" si="10"/>
        <v>173469263.00746828</v>
      </c>
      <c r="AA41" s="12"/>
      <c r="AB41" s="12"/>
      <c r="AC41" s="24">
        <f t="shared" si="4"/>
        <v>6.8847350053823905E-2</v>
      </c>
      <c r="AD41" s="12">
        <f t="shared" si="7"/>
        <v>-581.6843879042907</v>
      </c>
      <c r="AE41" s="8">
        <f>Z41+AB41+AD41</f>
        <v>173468681.32308039</v>
      </c>
      <c r="AF41" s="13"/>
      <c r="AG41" s="23">
        <v>185202538.71072969</v>
      </c>
      <c r="AH41" s="14">
        <f t="shared" si="6"/>
        <v>0.93664310722016308</v>
      </c>
      <c r="AJ41" s="12">
        <v>0</v>
      </c>
    </row>
    <row r="42" spans="1:36" x14ac:dyDescent="0.35">
      <c r="A42" s="7" t="s">
        <v>47</v>
      </c>
      <c r="B42" s="9"/>
      <c r="C42" s="8">
        <f>'TC Allocations'!E43</f>
        <v>54213965.327843159</v>
      </c>
      <c r="D42" s="9"/>
      <c r="E42" s="11">
        <f>'TC Allocations'!AA43</f>
        <v>1531727</v>
      </c>
      <c r="F42" s="11">
        <f>'TC Allocations'!AB43</f>
        <v>5487134</v>
      </c>
      <c r="G42" s="9"/>
      <c r="H42" s="8">
        <f t="shared" si="3"/>
        <v>61232826.327843159</v>
      </c>
      <c r="I42" s="9"/>
      <c r="J42" s="11">
        <v>57582.720000000008</v>
      </c>
      <c r="K42" s="12">
        <f>'TC Allocations'!AH43</f>
        <v>272528</v>
      </c>
      <c r="L42" s="12">
        <f>'TC Allocations'!AI43</f>
        <v>554282</v>
      </c>
      <c r="M42" s="11">
        <v>0</v>
      </c>
      <c r="N42" s="11">
        <v>-525678.91469939996</v>
      </c>
      <c r="O42" s="8">
        <f t="shared" si="8"/>
        <v>358713.80530060001</v>
      </c>
      <c r="P42" s="9"/>
      <c r="Q42" s="10">
        <f t="shared" si="9"/>
        <v>61591540.13314376</v>
      </c>
      <c r="R42" s="10">
        <f>'TC Allocations'!T43</f>
        <v>0</v>
      </c>
      <c r="S42" s="11">
        <v>17777.89424963994</v>
      </c>
      <c r="T42" s="12">
        <v>3315.5799999999945</v>
      </c>
      <c r="U42" s="12">
        <f>'TC Allocations'!H43</f>
        <v>-910112.80181600014</v>
      </c>
      <c r="V42" s="12">
        <f>'TC Allocations'!M43</f>
        <v>108015.41</v>
      </c>
      <c r="W42" s="12">
        <v>503106.96</v>
      </c>
      <c r="X42" s="12">
        <f>'TC Allocations'!G43</f>
        <v>1909468.3492684916</v>
      </c>
      <c r="Y42" s="12">
        <f>'TC Allocations'!I43</f>
        <v>0</v>
      </c>
      <c r="Z42" s="23">
        <f t="shared" si="10"/>
        <v>63223111.524845883</v>
      </c>
      <c r="AA42" s="12"/>
      <c r="AB42" s="12"/>
      <c r="AC42" s="24">
        <f t="shared" si="4"/>
        <v>2.5092305202539637E-2</v>
      </c>
      <c r="AD42" s="12">
        <f t="shared" si="7"/>
        <v>-212.00238181187979</v>
      </c>
      <c r="AE42" s="8">
        <f t="shared" si="11"/>
        <v>63222899.522464074</v>
      </c>
      <c r="AF42" s="13"/>
      <c r="AG42" s="23">
        <v>52730195.85108047</v>
      </c>
      <c r="AH42" s="14">
        <f t="shared" si="6"/>
        <v>1.1989885207522628</v>
      </c>
      <c r="AJ42" s="12">
        <v>0</v>
      </c>
    </row>
    <row r="43" spans="1:36" x14ac:dyDescent="0.35">
      <c r="A43" s="7" t="s">
        <v>48</v>
      </c>
      <c r="B43" s="9"/>
      <c r="C43" s="8">
        <f>'TC Allocations'!E44</f>
        <v>46491808.714071132</v>
      </c>
      <c r="D43" s="9"/>
      <c r="E43" s="11">
        <f>'TC Allocations'!AA44</f>
        <v>859541</v>
      </c>
      <c r="F43" s="11">
        <f>'TC Allocations'!AB44</f>
        <v>1245356</v>
      </c>
      <c r="G43" s="9"/>
      <c r="H43" s="8">
        <f t="shared" si="3"/>
        <v>48596705.714071132</v>
      </c>
      <c r="I43" s="9"/>
      <c r="J43" s="11">
        <v>47668.579999999994</v>
      </c>
      <c r="K43" s="12">
        <f>'TC Allocations'!AH44</f>
        <v>201698</v>
      </c>
      <c r="L43" s="12">
        <f>'TC Allocations'!AI44</f>
        <v>483455</v>
      </c>
      <c r="M43" s="11">
        <v>-303782.62092800002</v>
      </c>
      <c r="N43" s="11">
        <v>-1208231.8335087677</v>
      </c>
      <c r="O43" s="8">
        <f t="shared" si="8"/>
        <v>-779192.87443676777</v>
      </c>
      <c r="P43" s="9"/>
      <c r="Q43" s="10">
        <f t="shared" si="9"/>
        <v>47817512.839634366</v>
      </c>
      <c r="R43" s="10">
        <f>'TC Allocations'!T44</f>
        <v>0</v>
      </c>
      <c r="S43" s="11">
        <v>6392.3116286196746</v>
      </c>
      <c r="T43" s="12">
        <v>961.45000000000437</v>
      </c>
      <c r="U43" s="12">
        <f>'TC Allocations'!H44</f>
        <v>413722.79548950039</v>
      </c>
      <c r="V43" s="12">
        <f>'TC Allocations'!M44</f>
        <v>77221.539999999994</v>
      </c>
      <c r="W43" s="12">
        <v>571566.09000000008</v>
      </c>
      <c r="X43" s="12">
        <f>'TC Allocations'!G44</f>
        <v>1508856.5775679194</v>
      </c>
      <c r="Y43" s="12">
        <f>'TC Allocations'!I44</f>
        <v>1154790.3951637365</v>
      </c>
      <c r="Z43" s="23">
        <f t="shared" si="10"/>
        <v>51551023.999484144</v>
      </c>
      <c r="AA43" s="12"/>
      <c r="AB43" s="12"/>
      <c r="AC43" s="24">
        <f t="shared" si="4"/>
        <v>2.0459828637035035E-2</v>
      </c>
      <c r="AD43" s="12">
        <f t="shared" si="7"/>
        <v>-172.86304974782962</v>
      </c>
      <c r="AE43" s="8">
        <f t="shared" si="11"/>
        <v>51550851.136434399</v>
      </c>
      <c r="AF43" s="13"/>
      <c r="AG43" s="23">
        <v>52662950.192764081</v>
      </c>
      <c r="AH43" s="14">
        <f t="shared" si="6"/>
        <v>0.97888270497078067</v>
      </c>
      <c r="AJ43" s="12">
        <v>0</v>
      </c>
    </row>
    <row r="44" spans="1:36" x14ac:dyDescent="0.35">
      <c r="A44" s="7" t="s">
        <v>49</v>
      </c>
      <c r="B44" s="9"/>
      <c r="C44" s="8">
        <f>'TC Allocations'!E45</f>
        <v>17002097.894073989</v>
      </c>
      <c r="D44" s="9"/>
      <c r="E44" s="11">
        <f>'TC Allocations'!AA45</f>
        <v>376713</v>
      </c>
      <c r="F44" s="11">
        <f>'TC Allocations'!AB45</f>
        <v>298957</v>
      </c>
      <c r="G44" s="9"/>
      <c r="H44" s="8">
        <f t="shared" si="3"/>
        <v>17677767.894073989</v>
      </c>
      <c r="I44" s="9"/>
      <c r="J44" s="11">
        <v>15359.760000000002</v>
      </c>
      <c r="K44" s="12">
        <f>'TC Allocations'!AH45</f>
        <v>130020</v>
      </c>
      <c r="L44" s="12">
        <f>'TC Allocations'!AI45</f>
        <v>197513</v>
      </c>
      <c r="M44" s="11">
        <v>-255144.16384000002</v>
      </c>
      <c r="N44" s="11">
        <v>-480199.22970059997</v>
      </c>
      <c r="O44" s="8">
        <f t="shared" si="8"/>
        <v>-392450.63354059996</v>
      </c>
      <c r="P44" s="9"/>
      <c r="Q44" s="10">
        <f t="shared" si="9"/>
        <v>17285317.260533389</v>
      </c>
      <c r="R44" s="10">
        <f>'TC Allocations'!T45</f>
        <v>0</v>
      </c>
      <c r="S44" s="11">
        <v>-36958.754327123694</v>
      </c>
      <c r="T44" s="12">
        <v>-546.40000000000146</v>
      </c>
      <c r="U44" s="12">
        <f>'TC Allocations'!H45</f>
        <v>117156.30720725009</v>
      </c>
      <c r="V44" s="12">
        <f>'TC Allocations'!M45</f>
        <v>83143.44</v>
      </c>
      <c r="W44" s="12">
        <v>388769.42999999993</v>
      </c>
      <c r="X44" s="12">
        <f>'TC Allocations'!G45</f>
        <v>545194.798011187</v>
      </c>
      <c r="Y44" s="12">
        <f>'TC Allocations'!I45</f>
        <v>417260.14607096295</v>
      </c>
      <c r="Z44" s="23">
        <f t="shared" si="10"/>
        <v>18799336.22749567</v>
      </c>
      <c r="AA44" s="12"/>
      <c r="AB44" s="12"/>
      <c r="AC44" s="24">
        <f t="shared" si="4"/>
        <v>7.461174732599201E-3</v>
      </c>
      <c r="AD44" s="12">
        <f t="shared" si="7"/>
        <v>-63.038720502473019</v>
      </c>
      <c r="AE44" s="8">
        <f t="shared" si="11"/>
        <v>18799273.188775167</v>
      </c>
      <c r="AF44" s="13"/>
      <c r="AG44" s="23">
        <v>19188902.409859862</v>
      </c>
      <c r="AH44" s="14">
        <f>AE44/AG44</f>
        <v>0.97969507516571186</v>
      </c>
      <c r="AJ44" s="12">
        <v>0</v>
      </c>
    </row>
    <row r="45" spans="1:36" x14ac:dyDescent="0.35">
      <c r="A45" s="7" t="s">
        <v>50</v>
      </c>
      <c r="B45" s="9"/>
      <c r="C45" s="8">
        <f>'TC Allocations'!E46</f>
        <v>40249575.01233156</v>
      </c>
      <c r="D45" s="9"/>
      <c r="E45" s="11">
        <f>'TC Allocations'!AA46</f>
        <v>932577</v>
      </c>
      <c r="F45" s="11">
        <f>'TC Allocations'!AB46</f>
        <v>2411112</v>
      </c>
      <c r="G45" s="9"/>
      <c r="H45" s="8">
        <f t="shared" si="3"/>
        <v>43593264.01233156</v>
      </c>
      <c r="I45" s="9"/>
      <c r="J45" s="11">
        <v>13118.710000000001</v>
      </c>
      <c r="K45" s="12">
        <f>'TC Allocations'!AH46</f>
        <v>329518</v>
      </c>
      <c r="L45" s="12">
        <f>'TC Allocations'!AI46</f>
        <v>487187</v>
      </c>
      <c r="M45" s="11">
        <v>-467731.93523199996</v>
      </c>
      <c r="N45" s="11">
        <v>-1250738.2470499019</v>
      </c>
      <c r="O45" s="8">
        <f t="shared" si="8"/>
        <v>-888646.47228190186</v>
      </c>
      <c r="P45" s="9"/>
      <c r="Q45" s="10">
        <f t="shared" si="9"/>
        <v>42704617.540049657</v>
      </c>
      <c r="R45" s="10">
        <f>'TC Allocations'!T46</f>
        <v>0</v>
      </c>
      <c r="S45" s="11">
        <v>-59054.233942098217</v>
      </c>
      <c r="T45" s="12">
        <v>-1013.3400000000001</v>
      </c>
      <c r="U45" s="12">
        <f>'TC Allocations'!H46</f>
        <v>-1881584.6224548002</v>
      </c>
      <c r="V45" s="12">
        <f>'TC Allocations'!M46</f>
        <v>93092.23</v>
      </c>
      <c r="W45" s="12">
        <v>619766.91999999993</v>
      </c>
      <c r="X45" s="12">
        <f>'TC Allocations'!G46</f>
        <v>1319205.6350138965</v>
      </c>
      <c r="Y45" s="12">
        <f>'TC Allocations'!I46</f>
        <v>551660.59332958702</v>
      </c>
      <c r="Z45" s="23">
        <f t="shared" si="10"/>
        <v>43346690.721996233</v>
      </c>
      <c r="AA45" s="12"/>
      <c r="AB45" s="12"/>
      <c r="AC45" s="24">
        <f t="shared" si="4"/>
        <v>1.7203651748284848E-2</v>
      </c>
      <c r="AD45" s="12">
        <f t="shared" si="7"/>
        <v>-145.35193626328746</v>
      </c>
      <c r="AE45" s="8">
        <f t="shared" si="11"/>
        <v>43346545.370059967</v>
      </c>
      <c r="AF45" s="13"/>
      <c r="AG45" s="23">
        <v>49452193.984779567</v>
      </c>
      <c r="AH45" s="14">
        <f t="shared" si="6"/>
        <v>0.87653432289376687</v>
      </c>
      <c r="AJ45" s="12">
        <v>0</v>
      </c>
    </row>
    <row r="46" spans="1:36" x14ac:dyDescent="0.35">
      <c r="A46" s="7" t="s">
        <v>51</v>
      </c>
      <c r="B46" s="9"/>
      <c r="C46" s="8">
        <f>'TC Allocations'!E47</f>
        <v>25046433.932090554</v>
      </c>
      <c r="D46" s="9"/>
      <c r="E46" s="11">
        <f>'TC Allocations'!AA47</f>
        <v>569017</v>
      </c>
      <c r="F46" s="11">
        <f>'TC Allocations'!AB47</f>
        <v>1597661</v>
      </c>
      <c r="G46" s="9"/>
      <c r="H46" s="8">
        <f t="shared" si="3"/>
        <v>27213111.932090554</v>
      </c>
      <c r="I46" s="9"/>
      <c r="J46" s="11">
        <v>22066.17</v>
      </c>
      <c r="K46" s="12">
        <f>'TC Allocations'!AH47</f>
        <v>162858</v>
      </c>
      <c r="L46" s="12">
        <f>'TC Allocations'!AI47</f>
        <v>299425</v>
      </c>
      <c r="M46" s="11">
        <v>-1113911.4872320001</v>
      </c>
      <c r="N46" s="11">
        <v>-640423.59579572012</v>
      </c>
      <c r="O46" s="8">
        <f t="shared" si="8"/>
        <v>-1269985.9130277203</v>
      </c>
      <c r="P46" s="9"/>
      <c r="Q46" s="10">
        <f t="shared" si="9"/>
        <v>25943126.019062836</v>
      </c>
      <c r="R46" s="10">
        <f>'TC Allocations'!T47</f>
        <v>0</v>
      </c>
      <c r="S46" s="11">
        <v>74368.492036540061</v>
      </c>
      <c r="T46" s="12">
        <v>372.84000000000015</v>
      </c>
      <c r="U46" s="12">
        <f>'TC Allocations'!H47</f>
        <v>158944.57860000033</v>
      </c>
      <c r="V46" s="12">
        <f>'TC Allocations'!M47</f>
        <v>24398.22</v>
      </c>
      <c r="W46" s="12">
        <v>221840.38</v>
      </c>
      <c r="X46" s="12">
        <f>'TC Allocations'!G47</f>
        <v>794158.79085241084</v>
      </c>
      <c r="Y46" s="12">
        <f>'TC Allocations'!I47</f>
        <v>256491.19425209658</v>
      </c>
      <c r="Z46" s="23">
        <f t="shared" si="10"/>
        <v>27473700.514803883</v>
      </c>
      <c r="AA46" s="12"/>
      <c r="AB46" s="12"/>
      <c r="AC46" s="24">
        <f t="shared" si="4"/>
        <v>1.0903899883031103E-2</v>
      </c>
      <c r="AD46" s="12">
        <f t="shared" si="7"/>
        <v>-92.125961627746534</v>
      </c>
      <c r="AE46" s="8">
        <f t="shared" si="11"/>
        <v>27473608.388842255</v>
      </c>
      <c r="AF46" s="13"/>
      <c r="AG46" s="23">
        <v>28421721.865567524</v>
      </c>
      <c r="AH46" s="14">
        <f t="shared" si="6"/>
        <v>0.9666412372477019</v>
      </c>
      <c r="AJ46" s="12">
        <v>0</v>
      </c>
    </row>
    <row r="47" spans="1:36" x14ac:dyDescent="0.35">
      <c r="A47" s="7" t="s">
        <v>52</v>
      </c>
      <c r="B47" s="9"/>
      <c r="C47" s="8">
        <f>'TC Allocations'!E48</f>
        <v>85457252.202975541</v>
      </c>
      <c r="D47" s="9"/>
      <c r="E47" s="11">
        <f>'TC Allocations'!AA48</f>
        <v>2129236</v>
      </c>
      <c r="F47" s="11">
        <f>'TC Allocations'!AB48</f>
        <v>2309466</v>
      </c>
      <c r="G47" s="9"/>
      <c r="H47" s="8">
        <f t="shared" si="3"/>
        <v>89895954.202975541</v>
      </c>
      <c r="I47" s="9"/>
      <c r="J47" s="11">
        <v>88741.950000000012</v>
      </c>
      <c r="K47" s="12">
        <f>'TC Allocations'!AH48</f>
        <v>452782</v>
      </c>
      <c r="L47" s="12">
        <f>'TC Allocations'!AI48</f>
        <v>1180269</v>
      </c>
      <c r="M47" s="11">
        <v>0</v>
      </c>
      <c r="N47" s="11">
        <v>-937288.98012513889</v>
      </c>
      <c r="O47" s="8">
        <f t="shared" si="8"/>
        <v>784503.96987486107</v>
      </c>
      <c r="P47" s="9"/>
      <c r="Q47" s="10">
        <f t="shared" si="9"/>
        <v>90680458.1728504</v>
      </c>
      <c r="R47" s="10">
        <f>'TC Allocations'!T48</f>
        <v>0</v>
      </c>
      <c r="S47" s="11">
        <v>-79234.359620388714</v>
      </c>
      <c r="T47" s="12">
        <v>758.3799999999901</v>
      </c>
      <c r="U47" s="12">
        <f>'TC Allocations'!H48</f>
        <v>619687.68000000063</v>
      </c>
      <c r="V47" s="12">
        <f>'TC Allocations'!M48</f>
        <v>134782.39000000001</v>
      </c>
      <c r="W47" s="12">
        <v>1086588.52</v>
      </c>
      <c r="X47" s="12">
        <f>'TC Allocations'!G48</f>
        <v>2746980.0474654245</v>
      </c>
      <c r="Y47" s="12">
        <f>'TC Allocations'!I48</f>
        <v>910318.92555447307</v>
      </c>
      <c r="Z47" s="23">
        <f t="shared" si="10"/>
        <v>96100339.756249905</v>
      </c>
      <c r="AA47" s="12"/>
      <c r="AB47" s="12"/>
      <c r="AC47" s="24">
        <f t="shared" si="4"/>
        <v>3.8140784233372235E-2</v>
      </c>
      <c r="AD47" s="12">
        <f t="shared" si="7"/>
        <v>-322.24767857635948</v>
      </c>
      <c r="AE47" s="8">
        <f t="shared" si="11"/>
        <v>96100017.508571327</v>
      </c>
      <c r="AF47" s="13"/>
      <c r="AG47" s="23">
        <v>96965024.101496458</v>
      </c>
      <c r="AH47" s="14">
        <f t="shared" si="6"/>
        <v>0.99107918962594488</v>
      </c>
      <c r="AJ47" s="12">
        <v>4031257</v>
      </c>
    </row>
    <row r="48" spans="1:36" x14ac:dyDescent="0.35">
      <c r="A48" s="7" t="s">
        <v>53</v>
      </c>
      <c r="B48" s="9"/>
      <c r="C48" s="8">
        <f>'TC Allocations'!E49</f>
        <v>15120169.425870024</v>
      </c>
      <c r="D48" s="9"/>
      <c r="E48" s="11">
        <f>'TC Allocations'!AA49</f>
        <v>321970</v>
      </c>
      <c r="F48" s="11">
        <f>'TC Allocations'!AB49</f>
        <v>203558</v>
      </c>
      <c r="G48" s="9"/>
      <c r="H48" s="8">
        <f t="shared" si="3"/>
        <v>15645697.425870024</v>
      </c>
      <c r="I48" s="9"/>
      <c r="J48" s="11">
        <v>12404.650000000001</v>
      </c>
      <c r="K48" s="12">
        <f>'TC Allocations'!AH49</f>
        <v>113210</v>
      </c>
      <c r="L48" s="12">
        <f>'TC Allocations'!AI49</f>
        <v>194628</v>
      </c>
      <c r="M48" s="11">
        <v>0</v>
      </c>
      <c r="N48" s="11">
        <v>-228020.81048688001</v>
      </c>
      <c r="O48" s="8">
        <f t="shared" si="8"/>
        <v>92221.839513120009</v>
      </c>
      <c r="P48" s="9"/>
      <c r="Q48" s="10">
        <f t="shared" si="9"/>
        <v>15737919.265383143</v>
      </c>
      <c r="R48" s="10">
        <f>'TC Allocations'!T49</f>
        <v>0</v>
      </c>
      <c r="S48" s="11">
        <v>25189.551737274393</v>
      </c>
      <c r="T48" s="12">
        <v>-65.550000000001091</v>
      </c>
      <c r="U48" s="12">
        <f>'TC Allocations'!H49</f>
        <v>86449.416576000367</v>
      </c>
      <c r="V48" s="12">
        <f>'TC Allocations'!M49</f>
        <v>33399.5</v>
      </c>
      <c r="W48" s="12">
        <v>283083.60000000003</v>
      </c>
      <c r="X48" s="12">
        <f>'TC Allocations'!G49</f>
        <v>490812.38671348215</v>
      </c>
      <c r="Y48" s="12">
        <f>'TC Allocations'!I49</f>
        <v>346603.07653694809</v>
      </c>
      <c r="Z48" s="23">
        <f t="shared" si="10"/>
        <v>17003391.246946849</v>
      </c>
      <c r="AA48" s="12"/>
      <c r="AB48" s="12"/>
      <c r="AC48" s="24">
        <f t="shared" si="4"/>
        <v>6.7483910923762684E-3</v>
      </c>
      <c r="AD48" s="12">
        <f t="shared" si="7"/>
        <v>-57.016482679998688</v>
      </c>
      <c r="AE48" s="8">
        <f t="shared" si="11"/>
        <v>17003334.230464168</v>
      </c>
      <c r="AF48" s="13"/>
      <c r="AG48" s="23">
        <v>17092255.826901093</v>
      </c>
      <c r="AH48" s="14">
        <f t="shared" si="6"/>
        <v>0.99479755057860919</v>
      </c>
      <c r="AJ48" s="12">
        <v>75000</v>
      </c>
    </row>
    <row r="49" spans="1:36" x14ac:dyDescent="0.35">
      <c r="A49" s="7" t="s">
        <v>54</v>
      </c>
      <c r="B49" s="9"/>
      <c r="C49" s="8">
        <f>'TC Allocations'!E50</f>
        <v>17215539.795257818</v>
      </c>
      <c r="D49" s="9"/>
      <c r="E49" s="11">
        <f>'TC Allocations'!AA50</f>
        <v>337674</v>
      </c>
      <c r="F49" s="11">
        <f>'TC Allocations'!AB50</f>
        <v>262221</v>
      </c>
      <c r="G49" s="9"/>
      <c r="H49" s="8">
        <f t="shared" si="3"/>
        <v>17815434.795257818</v>
      </c>
      <c r="I49" s="9"/>
      <c r="J49" s="11">
        <v>3622.3999999999996</v>
      </c>
      <c r="K49" s="12">
        <f>'TC Allocations'!AH50</f>
        <v>44394</v>
      </c>
      <c r="L49" s="12">
        <f>'TC Allocations'!AI50</f>
        <v>138439</v>
      </c>
      <c r="M49" s="11">
        <v>-2780637.1159195979</v>
      </c>
      <c r="N49" s="11">
        <v>-338218.31673299999</v>
      </c>
      <c r="O49" s="8">
        <f t="shared" si="8"/>
        <v>-2932400.0326525979</v>
      </c>
      <c r="P49" s="9"/>
      <c r="Q49" s="10">
        <f t="shared" si="9"/>
        <v>14883034.76260522</v>
      </c>
      <c r="R49" s="10">
        <f>'TC Allocations'!T50</f>
        <v>0</v>
      </c>
      <c r="S49" s="11">
        <v>-26364.017944439955</v>
      </c>
      <c r="T49" s="12">
        <v>-96.379999999999654</v>
      </c>
      <c r="U49" s="12">
        <f>'TC Allocations'!H50</f>
        <v>366747.86201944004</v>
      </c>
      <c r="V49" s="12">
        <f>'TC Allocations'!M50</f>
        <v>156574.97</v>
      </c>
      <c r="W49" s="12">
        <v>205742.47999999998</v>
      </c>
      <c r="X49" s="12">
        <f>'TC Allocations'!G50</f>
        <v>467949.17006591603</v>
      </c>
      <c r="Y49" s="12">
        <f>'TC Allocations'!I50</f>
        <v>306461.48864075274</v>
      </c>
      <c r="Z49" s="23">
        <f t="shared" si="10"/>
        <v>16360050.335386889</v>
      </c>
      <c r="AA49" s="12"/>
      <c r="AB49" s="12"/>
      <c r="AC49" s="24">
        <f t="shared" si="4"/>
        <v>6.4930587287389827E-3</v>
      </c>
      <c r="AD49" s="12">
        <f t="shared" si="7"/>
        <v>-54.85920502823145</v>
      </c>
      <c r="AE49" s="8">
        <f t="shared" si="11"/>
        <v>16359995.476181861</v>
      </c>
      <c r="AF49" s="13"/>
      <c r="AG49" s="23">
        <v>17062242.170704372</v>
      </c>
      <c r="AH49" s="14">
        <f t="shared" si="6"/>
        <v>0.95884206263768434</v>
      </c>
      <c r="AJ49" s="12">
        <v>0</v>
      </c>
    </row>
    <row r="50" spans="1:36" x14ac:dyDescent="0.35">
      <c r="A50" s="7" t="s">
        <v>55</v>
      </c>
      <c r="B50" s="9"/>
      <c r="C50" s="8">
        <f>'TC Allocations'!E51</f>
        <v>795086.16097356891</v>
      </c>
      <c r="D50" s="9"/>
      <c r="E50" s="11">
        <f>'TC Allocations'!AA51</f>
        <v>21571</v>
      </c>
      <c r="F50" s="11">
        <f>'TC Allocations'!AB51</f>
        <v>9616</v>
      </c>
      <c r="G50" s="9"/>
      <c r="H50" s="8">
        <f t="shared" si="3"/>
        <v>826273.16097356891</v>
      </c>
      <c r="I50" s="9"/>
      <c r="J50" s="11">
        <v>49.14</v>
      </c>
      <c r="K50" s="12">
        <f>'TC Allocations'!AH51</f>
        <v>1830</v>
      </c>
      <c r="L50" s="12">
        <f>'TC Allocations'!AI51</f>
        <v>35878</v>
      </c>
      <c r="M50" s="11">
        <v>0</v>
      </c>
      <c r="N50" s="11">
        <v>0</v>
      </c>
      <c r="O50" s="8">
        <f t="shared" si="8"/>
        <v>37757.14</v>
      </c>
      <c r="P50" s="9"/>
      <c r="Q50" s="10">
        <f t="shared" si="9"/>
        <v>864030.30097356893</v>
      </c>
      <c r="R50" s="10">
        <f>'TC Allocations'!T51</f>
        <v>0</v>
      </c>
      <c r="S50" s="11">
        <v>0</v>
      </c>
      <c r="T50" s="12">
        <v>-1.1400000000000006</v>
      </c>
      <c r="U50" s="12">
        <f>'TC Allocations'!H51</f>
        <v>27821.241099999999</v>
      </c>
      <c r="V50" s="12">
        <f>'TC Allocations'!M51</f>
        <v>236.88</v>
      </c>
      <c r="W50" s="12">
        <v>1796.8399999999997</v>
      </c>
      <c r="X50" s="12">
        <f>'TC Allocations'!G51</f>
        <v>28500.230185980752</v>
      </c>
      <c r="Y50" s="12">
        <f>'TC Allocations'!I51</f>
        <v>0</v>
      </c>
      <c r="Z50" s="23">
        <f t="shared" si="10"/>
        <v>922384.35225954966</v>
      </c>
      <c r="AA50" s="12">
        <v>978500</v>
      </c>
      <c r="AB50" s="12">
        <f>AA50-Z50</f>
        <v>56115.647740450338</v>
      </c>
      <c r="AC50" s="24" t="str">
        <f t="shared" si="4"/>
        <v>-</v>
      </c>
      <c r="AD50" s="12">
        <v>0</v>
      </c>
      <c r="AE50" s="8">
        <f t="shared" si="11"/>
        <v>978500</v>
      </c>
      <c r="AF50" s="13"/>
      <c r="AG50" s="23">
        <v>447005.85047201556</v>
      </c>
      <c r="AH50" s="14">
        <f t="shared" si="6"/>
        <v>2.1890093808990496</v>
      </c>
      <c r="AJ50" s="12">
        <v>0</v>
      </c>
    </row>
    <row r="51" spans="1:36" x14ac:dyDescent="0.35">
      <c r="A51" s="7" t="s">
        <v>56</v>
      </c>
      <c r="B51" s="9"/>
      <c r="C51" s="8">
        <f>'TC Allocations'!E52</f>
        <v>4007705.3740352085</v>
      </c>
      <c r="D51" s="9"/>
      <c r="E51" s="11">
        <f>'TC Allocations'!AA52</f>
        <v>85800</v>
      </c>
      <c r="F51" s="11">
        <f>'TC Allocations'!AB52</f>
        <v>91038</v>
      </c>
      <c r="G51" s="9"/>
      <c r="H51" s="8">
        <f t="shared" si="3"/>
        <v>4184543.3740352085</v>
      </c>
      <c r="I51" s="9"/>
      <c r="J51" s="11">
        <v>821.02</v>
      </c>
      <c r="K51" s="12">
        <f>'TC Allocations'!AH52</f>
        <v>37000</v>
      </c>
      <c r="L51" s="12">
        <f>'TC Allocations'!AI52</f>
        <v>60087</v>
      </c>
      <c r="M51" s="11">
        <v>0</v>
      </c>
      <c r="N51" s="11">
        <v>-233455.37840384003</v>
      </c>
      <c r="O51" s="8">
        <f t="shared" si="8"/>
        <v>-135547.35840384004</v>
      </c>
      <c r="P51" s="9"/>
      <c r="Q51" s="10">
        <f t="shared" si="9"/>
        <v>4048996.0156313684</v>
      </c>
      <c r="R51" s="10">
        <f>'TC Allocations'!T52</f>
        <v>0</v>
      </c>
      <c r="S51" s="11">
        <v>-23182.066268160008</v>
      </c>
      <c r="T51" s="12">
        <v>26.310000000000059</v>
      </c>
      <c r="U51" s="12">
        <f>'TC Allocations'!H52</f>
        <v>53878.335999999981</v>
      </c>
      <c r="V51" s="12">
        <f>'TC Allocations'!M52</f>
        <v>3316.26</v>
      </c>
      <c r="W51" s="12">
        <v>30299.829999999994</v>
      </c>
      <c r="X51" s="12">
        <f>'TC Allocations'!G52</f>
        <v>126969.04496604555</v>
      </c>
      <c r="Y51" s="12">
        <f>'TC Allocations'!I52</f>
        <v>97174.665758066025</v>
      </c>
      <c r="Z51" s="23">
        <f t="shared" si="10"/>
        <v>4337478.3960873196</v>
      </c>
      <c r="AA51" s="12"/>
      <c r="AB51" s="12"/>
      <c r="AC51" s="24">
        <f t="shared" si="4"/>
        <v>1.7214801533656475E-3</v>
      </c>
      <c r="AD51" s="12">
        <f t="shared" si="7"/>
        <v>-14.544613968686278</v>
      </c>
      <c r="AE51" s="8">
        <f t="shared" si="11"/>
        <v>4337463.851473351</v>
      </c>
      <c r="AF51" s="13"/>
      <c r="AG51" s="23">
        <v>4784618.8205178576</v>
      </c>
      <c r="AH51" s="14">
        <f t="shared" si="6"/>
        <v>0.90654324078503934</v>
      </c>
      <c r="AJ51" s="12">
        <v>0</v>
      </c>
    </row>
    <row r="52" spans="1:36" x14ac:dyDescent="0.35">
      <c r="A52" s="7" t="s">
        <v>57</v>
      </c>
      <c r="B52" s="9"/>
      <c r="C52" s="8">
        <f>'TC Allocations'!E53</f>
        <v>26530123.633717295</v>
      </c>
      <c r="D52" s="9"/>
      <c r="E52" s="11">
        <f>'TC Allocations'!AA53</f>
        <v>559362</v>
      </c>
      <c r="F52" s="11">
        <f>'TC Allocations'!AB53</f>
        <v>353778</v>
      </c>
      <c r="G52" s="9"/>
      <c r="H52" s="8">
        <f t="shared" si="3"/>
        <v>27443263.633717295</v>
      </c>
      <c r="I52" s="9"/>
      <c r="J52" s="11">
        <v>27697.829999999998</v>
      </c>
      <c r="K52" s="12">
        <f>'TC Allocations'!AH53</f>
        <v>119364</v>
      </c>
      <c r="L52" s="12">
        <f>'TC Allocations'!AI53</f>
        <v>291897</v>
      </c>
      <c r="M52" s="11">
        <v>-459664.05580800003</v>
      </c>
      <c r="N52" s="11">
        <v>-667028.41424983693</v>
      </c>
      <c r="O52" s="8">
        <f t="shared" si="8"/>
        <v>-687733.64005783701</v>
      </c>
      <c r="P52" s="9"/>
      <c r="Q52" s="10">
        <f t="shared" si="9"/>
        <v>26755529.993659459</v>
      </c>
      <c r="R52" s="10">
        <f>'TC Allocations'!T53</f>
        <v>0</v>
      </c>
      <c r="S52" s="11">
        <v>-99112.653944620048</v>
      </c>
      <c r="T52" s="12">
        <v>-511.48999999999796</v>
      </c>
      <c r="U52" s="12">
        <f>'TC Allocations'!H53</f>
        <v>420284.60839999968</v>
      </c>
      <c r="V52" s="12">
        <f>'TC Allocations'!M53</f>
        <v>151837.45000000001</v>
      </c>
      <c r="W52" s="12">
        <v>552934.36</v>
      </c>
      <c r="X52" s="12">
        <f>'TC Allocations'!G53</f>
        <v>847268.82436767104</v>
      </c>
      <c r="Y52" s="12">
        <f>'TC Allocations'!I53</f>
        <v>452529.50718439301</v>
      </c>
      <c r="Z52" s="23">
        <f t="shared" si="10"/>
        <v>29080760.599666905</v>
      </c>
      <c r="AA52" s="12"/>
      <c r="AB52" s="12"/>
      <c r="AC52" s="24">
        <f t="shared" si="4"/>
        <v>1.1541717939682032E-2</v>
      </c>
      <c r="AD52" s="12">
        <f t="shared" si="7"/>
        <v>-97.514822718075351</v>
      </c>
      <c r="AE52" s="8">
        <f t="shared" si="11"/>
        <v>29080663.084844187</v>
      </c>
      <c r="AF52" s="13"/>
      <c r="AG52" s="23">
        <v>31325060.340073947</v>
      </c>
      <c r="AH52" s="14">
        <f t="shared" si="6"/>
        <v>0.92835138285883789</v>
      </c>
      <c r="AJ52" s="12">
        <v>0</v>
      </c>
    </row>
    <row r="53" spans="1:36" x14ac:dyDescent="0.35">
      <c r="A53" s="7" t="s">
        <v>58</v>
      </c>
      <c r="B53" s="9"/>
      <c r="C53" s="8">
        <f>'TC Allocations'!E54</f>
        <v>27624244.79912537</v>
      </c>
      <c r="D53" s="9"/>
      <c r="E53" s="11">
        <f>'TC Allocations'!AA54</f>
        <v>643923</v>
      </c>
      <c r="F53" s="11">
        <f>'TC Allocations'!AB54</f>
        <v>1172049</v>
      </c>
      <c r="G53" s="9"/>
      <c r="H53" s="8">
        <f t="shared" si="3"/>
        <v>29440216.79912537</v>
      </c>
      <c r="I53" s="9"/>
      <c r="J53" s="11">
        <v>29105.420000000002</v>
      </c>
      <c r="K53" s="12">
        <f>'TC Allocations'!AH54</f>
        <v>119004</v>
      </c>
      <c r="L53" s="12">
        <f>'TC Allocations'!AI54</f>
        <v>326183</v>
      </c>
      <c r="M53" s="11">
        <v>-464520.40448000003</v>
      </c>
      <c r="N53" s="11">
        <v>-718378.43786592002</v>
      </c>
      <c r="O53" s="8">
        <f t="shared" si="8"/>
        <v>-708606.42234592</v>
      </c>
      <c r="P53" s="9"/>
      <c r="Q53" s="10">
        <f t="shared" si="9"/>
        <v>28731610.376779448</v>
      </c>
      <c r="R53" s="10">
        <f>'TC Allocations'!T54</f>
        <v>0</v>
      </c>
      <c r="S53" s="11">
        <v>-28678.784830453456</v>
      </c>
      <c r="T53" s="12">
        <v>-1518.9900000000016</v>
      </c>
      <c r="U53" s="12">
        <f>'TC Allocations'!H54</f>
        <v>0</v>
      </c>
      <c r="V53" s="12">
        <f>'TC Allocations'!M54</f>
        <v>77221.539999999994</v>
      </c>
      <c r="W53" s="12">
        <v>188447.27000000002</v>
      </c>
      <c r="X53" s="12">
        <f>'TC Allocations'!G54</f>
        <v>899463.02421940293</v>
      </c>
      <c r="Y53" s="12">
        <f>'TC Allocations'!I54</f>
        <v>688396.28407075605</v>
      </c>
      <c r="Z53" s="23">
        <f t="shared" si="10"/>
        <v>30554940.720239151</v>
      </c>
      <c r="AA53" s="12"/>
      <c r="AB53" s="12"/>
      <c r="AC53" s="24">
        <f t="shared" si="4"/>
        <v>1.2126797930475884E-2</v>
      </c>
      <c r="AD53" s="12">
        <f t="shared" si="7"/>
        <v>-102.45810515456569</v>
      </c>
      <c r="AE53" s="8">
        <f t="shared" si="11"/>
        <v>30554838.262133997</v>
      </c>
      <c r="AF53" s="13"/>
      <c r="AG53" s="23">
        <v>30618987.893071949</v>
      </c>
      <c r="AH53" s="14">
        <f t="shared" si="6"/>
        <v>0.99790490687798117</v>
      </c>
      <c r="AJ53" s="12">
        <v>0</v>
      </c>
    </row>
    <row r="54" spans="1:36" x14ac:dyDescent="0.35">
      <c r="A54" s="7" t="s">
        <v>59</v>
      </c>
      <c r="B54" s="9"/>
      <c r="C54" s="8">
        <f>'TC Allocations'!E55</f>
        <v>28018947.895082995</v>
      </c>
      <c r="D54" s="9"/>
      <c r="E54" s="11">
        <f>'TC Allocations'!AA55</f>
        <v>540457</v>
      </c>
      <c r="F54" s="11">
        <f>'TC Allocations'!AB55</f>
        <v>1305229</v>
      </c>
      <c r="G54" s="9"/>
      <c r="H54" s="8">
        <f t="shared" si="3"/>
        <v>29864633.895082995</v>
      </c>
      <c r="I54" s="9"/>
      <c r="J54" s="11">
        <v>31810.870000000003</v>
      </c>
      <c r="K54" s="12">
        <f>'TC Allocations'!AH55</f>
        <v>88718</v>
      </c>
      <c r="L54" s="12">
        <f>'TC Allocations'!AI55</f>
        <v>360402</v>
      </c>
      <c r="M54" s="11">
        <v>-9845.7105919999995</v>
      </c>
      <c r="N54" s="11">
        <v>-604198.93778032798</v>
      </c>
      <c r="O54" s="8">
        <f t="shared" si="8"/>
        <v>-133113.77837232797</v>
      </c>
      <c r="P54" s="9"/>
      <c r="Q54" s="10">
        <f t="shared" si="9"/>
        <v>29731520.116710667</v>
      </c>
      <c r="R54" s="10">
        <f>'TC Allocations'!T55</f>
        <v>0</v>
      </c>
      <c r="S54" s="11">
        <v>-29183.163853761507</v>
      </c>
      <c r="T54" s="12">
        <v>353.84999999999854</v>
      </c>
      <c r="U54" s="12">
        <f>'TC Allocations'!H55</f>
        <v>425880.25500000018</v>
      </c>
      <c r="V54" s="12">
        <f>'TC Allocations'!M55</f>
        <v>151837.45000000001</v>
      </c>
      <c r="W54" s="12">
        <v>390518.89</v>
      </c>
      <c r="X54" s="12">
        <f>'TC Allocations'!G55</f>
        <v>930866.18964689493</v>
      </c>
      <c r="Y54" s="12">
        <f>'TC Allocations'!I55</f>
        <v>701774.6045383336</v>
      </c>
      <c r="Z54" s="23">
        <f t="shared" si="10"/>
        <v>32303568.192042135</v>
      </c>
      <c r="AA54" s="12"/>
      <c r="AB54" s="12"/>
      <c r="AC54" s="24">
        <f t="shared" si="4"/>
        <v>1.2820801960802397E-2</v>
      </c>
      <c r="AD54" s="12">
        <f t="shared" si="7"/>
        <v>-108.3216759277035</v>
      </c>
      <c r="AE54" s="8">
        <f t="shared" si="11"/>
        <v>32303459.870366208</v>
      </c>
      <c r="AF54" s="13"/>
      <c r="AG54" s="23">
        <v>34469128.984439082</v>
      </c>
      <c r="AH54" s="14">
        <f t="shared" si="6"/>
        <v>0.93717076184168868</v>
      </c>
      <c r="AJ54" s="12">
        <v>0</v>
      </c>
    </row>
    <row r="55" spans="1:36" x14ac:dyDescent="0.35">
      <c r="A55" s="7" t="s">
        <v>60</v>
      </c>
      <c r="B55" s="9"/>
      <c r="C55" s="8">
        <f>'TC Allocations'!E56</f>
        <v>7414948.1288252641</v>
      </c>
      <c r="D55" s="9"/>
      <c r="E55" s="11">
        <f>'TC Allocations'!AA56</f>
        <v>127407</v>
      </c>
      <c r="F55" s="11">
        <f>'TC Allocations'!AB56</f>
        <v>159761</v>
      </c>
      <c r="G55" s="9"/>
      <c r="H55" s="8">
        <f t="shared" si="3"/>
        <v>7702116.1288252641</v>
      </c>
      <c r="I55" s="9"/>
      <c r="J55" s="11">
        <v>1854.22</v>
      </c>
      <c r="K55" s="12">
        <f>'TC Allocations'!AH56</f>
        <v>37382</v>
      </c>
      <c r="L55" s="12">
        <f>'TC Allocations'!AI56</f>
        <v>91672</v>
      </c>
      <c r="M55" s="11">
        <v>-260839.828736</v>
      </c>
      <c r="N55" s="11">
        <v>0</v>
      </c>
      <c r="O55" s="8">
        <f t="shared" si="8"/>
        <v>-129931.60873599999</v>
      </c>
      <c r="P55" s="9"/>
      <c r="Q55" s="10">
        <f t="shared" si="9"/>
        <v>7572184.520089264</v>
      </c>
      <c r="R55" s="10">
        <f>'TC Allocations'!T56</f>
        <v>0</v>
      </c>
      <c r="S55" s="11">
        <v>0</v>
      </c>
      <c r="T55" s="12">
        <v>-116.79999999999995</v>
      </c>
      <c r="U55" s="12">
        <f>'TC Allocations'!H56</f>
        <v>55827.314100000141</v>
      </c>
      <c r="V55" s="12">
        <f>'TC Allocations'!M56</f>
        <v>15633.81</v>
      </c>
      <c r="W55" s="12">
        <v>53707.66</v>
      </c>
      <c r="X55" s="12">
        <f>'TC Allocations'!G56</f>
        <v>237204.72822349792</v>
      </c>
      <c r="Y55" s="12">
        <f>'TC Allocations'!I56</f>
        <v>230172.51882070542</v>
      </c>
      <c r="Z55" s="23">
        <f t="shared" si="10"/>
        <v>8164613.7512334678</v>
      </c>
      <c r="AA55" s="12"/>
      <c r="AB55" s="12"/>
      <c r="AC55" s="24">
        <f t="shared" si="4"/>
        <v>3.2404128042051723E-3</v>
      </c>
      <c r="AD55" s="12">
        <f t="shared" si="7"/>
        <v>-27.377924307874231</v>
      </c>
      <c r="AE55" s="8">
        <f t="shared" si="11"/>
        <v>8164586.3733091597</v>
      </c>
      <c r="AF55" s="13"/>
      <c r="AG55" s="23">
        <v>9151366.957197303</v>
      </c>
      <c r="AH55" s="14">
        <f t="shared" si="6"/>
        <v>0.89217123643893803</v>
      </c>
      <c r="AJ55" s="12">
        <v>0</v>
      </c>
    </row>
    <row r="56" spans="1:36" x14ac:dyDescent="0.35">
      <c r="A56" s="7" t="s">
        <v>61</v>
      </c>
      <c r="B56" s="9"/>
      <c r="C56" s="8">
        <f>'TC Allocations'!E57</f>
        <v>5331460.4580894699</v>
      </c>
      <c r="D56" s="9"/>
      <c r="E56" s="11">
        <f>'TC Allocations'!AA57</f>
        <v>98606</v>
      </c>
      <c r="F56" s="11">
        <f>'TC Allocations'!AB57</f>
        <v>108184</v>
      </c>
      <c r="G56" s="9"/>
      <c r="H56" s="8">
        <f>C56+SUM(E56:F56)</f>
        <v>5538250.4580894699</v>
      </c>
      <c r="I56" s="9"/>
      <c r="J56" s="11">
        <v>1224.6699999999998</v>
      </c>
      <c r="K56" s="12">
        <f>'TC Allocations'!AH57</f>
        <v>28100</v>
      </c>
      <c r="L56" s="12">
        <f>'TC Allocations'!AI57</f>
        <v>71778</v>
      </c>
      <c r="M56" s="11">
        <v>0</v>
      </c>
      <c r="N56" s="11">
        <v>0</v>
      </c>
      <c r="O56" s="8">
        <f t="shared" si="8"/>
        <v>101102.67</v>
      </c>
      <c r="P56" s="9"/>
      <c r="Q56" s="10">
        <f t="shared" si="9"/>
        <v>5639353.1280894699</v>
      </c>
      <c r="R56" s="10">
        <f>'TC Allocations'!T57</f>
        <v>0</v>
      </c>
      <c r="S56" s="11">
        <v>-9221.7267432000081</v>
      </c>
      <c r="T56" s="12">
        <v>-85.479999999999791</v>
      </c>
      <c r="U56" s="12">
        <f>'TC Allocations'!H57</f>
        <v>130146.4</v>
      </c>
      <c r="V56" s="12">
        <f>'TC Allocations'!M57</f>
        <v>21081.96</v>
      </c>
      <c r="W56" s="12">
        <v>63203.72</v>
      </c>
      <c r="X56" s="12">
        <f>'TC Allocations'!G57</f>
        <v>173135.4416670691</v>
      </c>
      <c r="Y56" s="12">
        <f>'TC Allocations'!I57</f>
        <v>96163.584388572141</v>
      </c>
      <c r="Z56" s="23">
        <f t="shared" si="10"/>
        <v>6113777.0274019102</v>
      </c>
      <c r="AA56" s="12"/>
      <c r="AB56" s="12"/>
      <c r="AC56" s="24">
        <f t="shared" si="4"/>
        <v>2.4264664520909662E-3</v>
      </c>
      <c r="AD56" s="12">
        <f t="shared" si="7"/>
        <v>-20.500972831218444</v>
      </c>
      <c r="AE56" s="8">
        <f t="shared" si="11"/>
        <v>6113756.5264290785</v>
      </c>
      <c r="AF56" s="13"/>
      <c r="AG56" s="23">
        <v>6383645.0067075761</v>
      </c>
      <c r="AH56" s="14">
        <f t="shared" si="6"/>
        <v>0.95772188459807617</v>
      </c>
      <c r="AJ56" s="12">
        <v>0</v>
      </c>
    </row>
    <row r="57" spans="1:36" x14ac:dyDescent="0.35">
      <c r="A57" s="7" t="s">
        <v>62</v>
      </c>
      <c r="B57" s="9"/>
      <c r="C57" s="8">
        <f>'TC Allocations'!E58</f>
        <v>2436062.1260571149</v>
      </c>
      <c r="D57" s="9"/>
      <c r="E57" s="11">
        <f>'TC Allocations'!AA58</f>
        <v>47850</v>
      </c>
      <c r="F57" s="11">
        <f>'TC Allocations'!AB58</f>
        <v>53679</v>
      </c>
      <c r="G57" s="9"/>
      <c r="H57" s="8">
        <f t="shared" si="3"/>
        <v>2537591.1260571149</v>
      </c>
      <c r="I57" s="9"/>
      <c r="J57" s="11">
        <v>792.88</v>
      </c>
      <c r="K57" s="12">
        <f>'TC Allocations'!AH58</f>
        <v>7648</v>
      </c>
      <c r="L57" s="12">
        <f>'TC Allocations'!AI58</f>
        <v>41977</v>
      </c>
      <c r="M57" s="11">
        <v>-543613.78879999998</v>
      </c>
      <c r="N57" s="11">
        <v>0</v>
      </c>
      <c r="O57" s="8">
        <f t="shared" si="8"/>
        <v>-493195.90879999998</v>
      </c>
      <c r="P57" s="9"/>
      <c r="Q57" s="10">
        <f t="shared" si="9"/>
        <v>2044395.2172571151</v>
      </c>
      <c r="R57" s="10">
        <f>'TC Allocations'!T58</f>
        <v>0</v>
      </c>
      <c r="S57" s="11">
        <v>0</v>
      </c>
      <c r="T57" s="12">
        <v>-113.55999999999995</v>
      </c>
      <c r="U57" s="12">
        <f>'TC Allocations'!H58</f>
        <v>0</v>
      </c>
      <c r="V57" s="12">
        <f>'TC Allocations'!M58</f>
        <v>3316.26</v>
      </c>
      <c r="W57" s="12">
        <v>32787.01</v>
      </c>
      <c r="X57" s="12">
        <f>'TC Allocations'!G58</f>
        <v>61899.906540237374</v>
      </c>
      <c r="Y57" s="12">
        <f>'TC Allocations'!I58</f>
        <v>0</v>
      </c>
      <c r="Z57" s="23">
        <f t="shared" si="10"/>
        <v>2142284.8337973524</v>
      </c>
      <c r="AA57" s="12"/>
      <c r="AB57" s="12"/>
      <c r="AC57" s="24">
        <f t="shared" si="4"/>
        <v>8.5024073608414681E-4</v>
      </c>
      <c r="AD57" s="12">
        <f t="shared" si="7"/>
        <v>-7.1835991037236893</v>
      </c>
      <c r="AE57" s="8">
        <f t="shared" si="11"/>
        <v>2142277.6501982487</v>
      </c>
      <c r="AF57" s="13"/>
      <c r="AG57" s="23">
        <v>2141889.3892899626</v>
      </c>
      <c r="AH57" s="14">
        <f>AE57/AG57</f>
        <v>1.0001812702888522</v>
      </c>
      <c r="AJ57" s="12">
        <v>0</v>
      </c>
    </row>
    <row r="58" spans="1:36" x14ac:dyDescent="0.35">
      <c r="A58" s="7" t="s">
        <v>63</v>
      </c>
      <c r="B58" s="9"/>
      <c r="C58" s="8">
        <f>'TC Allocations'!E59</f>
        <v>29266612.034956321</v>
      </c>
      <c r="D58" s="9"/>
      <c r="E58" s="11">
        <f>'TC Allocations'!AA59</f>
        <v>457506</v>
      </c>
      <c r="F58" s="11">
        <f>'TC Allocations'!AB59</f>
        <v>33744</v>
      </c>
      <c r="G58" s="9"/>
      <c r="H58" s="8">
        <f t="shared" si="3"/>
        <v>29757862.034956321</v>
      </c>
      <c r="I58" s="9"/>
      <c r="J58" s="11">
        <v>23625.19</v>
      </c>
      <c r="K58" s="12">
        <f>'TC Allocations'!AH59</f>
        <v>204932</v>
      </c>
      <c r="L58" s="12">
        <f>'TC Allocations'!AI59</f>
        <v>314070</v>
      </c>
      <c r="M58" s="11">
        <v>-16444.03328</v>
      </c>
      <c r="N58" s="11">
        <v>-514698.76699933334</v>
      </c>
      <c r="O58" s="8">
        <f t="shared" si="8"/>
        <v>11484.38972066663</v>
      </c>
      <c r="P58" s="9"/>
      <c r="Q58" s="10">
        <f t="shared" si="9"/>
        <v>29769346.424676988</v>
      </c>
      <c r="R58" s="10">
        <f>'TC Allocations'!T59</f>
        <v>0</v>
      </c>
      <c r="S58" s="11">
        <v>-140924.87492425862</v>
      </c>
      <c r="T58" s="12">
        <v>755.20000000000073</v>
      </c>
      <c r="U58" s="12">
        <f>'TC Allocations'!H59</f>
        <v>557498.04589799978</v>
      </c>
      <c r="V58" s="12">
        <f>'TC Allocations'!M59</f>
        <v>89065.34</v>
      </c>
      <c r="W58" s="12">
        <v>252249.12</v>
      </c>
      <c r="X58" s="12">
        <f>'TC Allocations'!G59</f>
        <v>927615.52273719502</v>
      </c>
      <c r="Y58" s="12">
        <f>'TC Allocations'!I59</f>
        <v>709942.55641956907</v>
      </c>
      <c r="Z58" s="23">
        <f t="shared" si="10"/>
        <v>32165547.334807493</v>
      </c>
      <c r="AA58" s="12"/>
      <c r="AB58" s="12"/>
      <c r="AC58" s="24">
        <f t="shared" si="4"/>
        <v>1.2766023551601726E-2</v>
      </c>
      <c r="AD58" s="12">
        <f t="shared" si="7"/>
        <v>-107.85885861663265</v>
      </c>
      <c r="AE58" s="8">
        <f t="shared" si="11"/>
        <v>32165439.475948878</v>
      </c>
      <c r="AF58" s="13"/>
      <c r="AG58" s="23">
        <v>35475355.737711258</v>
      </c>
      <c r="AH58" s="14">
        <f t="shared" si="6"/>
        <v>0.90669815163421041</v>
      </c>
      <c r="AJ58" s="12">
        <v>0</v>
      </c>
    </row>
    <row r="59" spans="1:36" x14ac:dyDescent="0.35">
      <c r="A59" s="7" t="s">
        <v>64</v>
      </c>
      <c r="B59" s="9"/>
      <c r="C59" s="8">
        <f>'TC Allocations'!E60</f>
        <v>4568336.4282662924</v>
      </c>
      <c r="D59" s="9"/>
      <c r="E59" s="11">
        <f>'TC Allocations'!AA60</f>
        <v>85983</v>
      </c>
      <c r="F59" s="11">
        <f>'TC Allocations'!AB60</f>
        <v>50352</v>
      </c>
      <c r="G59" s="9"/>
      <c r="H59" s="8">
        <f t="shared" si="3"/>
        <v>4704671.4282662924</v>
      </c>
      <c r="I59" s="9"/>
      <c r="J59" s="11">
        <v>874.75000000000011</v>
      </c>
      <c r="K59" s="12">
        <f>'TC Allocations'!AH60</f>
        <v>16642</v>
      </c>
      <c r="L59" s="12">
        <f>'TC Allocations'!AI60</f>
        <v>66058</v>
      </c>
      <c r="M59" s="11">
        <v>-232804.955904</v>
      </c>
      <c r="N59" s="11">
        <v>-74146.117608750006</v>
      </c>
      <c r="O59" s="8">
        <f t="shared" si="8"/>
        <v>-223376.32351275001</v>
      </c>
      <c r="P59" s="9"/>
      <c r="Q59" s="10">
        <f t="shared" si="9"/>
        <v>4481295.1047535427</v>
      </c>
      <c r="R59" s="10">
        <f>'TC Allocations'!T60</f>
        <v>0</v>
      </c>
      <c r="S59" s="11">
        <v>9362.9061412500159</v>
      </c>
      <c r="T59" s="12">
        <v>75.679999999999836</v>
      </c>
      <c r="U59" s="12">
        <f>'TC Allocations'!H60</f>
        <v>74015.839999999997</v>
      </c>
      <c r="V59" s="12">
        <f>'TC Allocations'!M60</f>
        <v>10896.29</v>
      </c>
      <c r="W59" s="12">
        <v>270401.34999999998</v>
      </c>
      <c r="X59" s="12">
        <f>'TC Allocations'!G60</f>
        <v>143565.70847477351</v>
      </c>
      <c r="Y59" s="12">
        <f>'TC Allocations'!I60</f>
        <v>0.27242785170528805</v>
      </c>
      <c r="Z59" s="23">
        <f t="shared" si="10"/>
        <v>4989613.1517974176</v>
      </c>
      <c r="AA59" s="12"/>
      <c r="AB59" s="12"/>
      <c r="AC59" s="24">
        <f t="shared" si="4"/>
        <v>1.980302661919829E-3</v>
      </c>
      <c r="AD59" s="12">
        <f t="shared" si="7"/>
        <v>-16.731379506451955</v>
      </c>
      <c r="AE59" s="8">
        <f t="shared" si="11"/>
        <v>4989596.4204179114</v>
      </c>
      <c r="AF59" s="13"/>
      <c r="AG59" s="23">
        <v>4885338.1820669621</v>
      </c>
      <c r="AH59" s="14">
        <f>AE59/AG59</f>
        <v>1.0213410483502778</v>
      </c>
      <c r="AJ59" s="12">
        <v>0</v>
      </c>
    </row>
    <row r="60" spans="1:36" x14ac:dyDescent="0.35">
      <c r="A60" s="7" t="s">
        <v>65</v>
      </c>
      <c r="B60" s="9"/>
      <c r="C60" s="8">
        <f>'TC Allocations'!E61</f>
        <v>41097963.709098361</v>
      </c>
      <c r="D60" s="9"/>
      <c r="E60" s="11">
        <f>'TC Allocations'!AA61</f>
        <v>914809</v>
      </c>
      <c r="F60" s="11">
        <f>'TC Allocations'!AB61</f>
        <v>968752</v>
      </c>
      <c r="G60" s="9"/>
      <c r="H60" s="8">
        <f t="shared" si="3"/>
        <v>42981524.709098361</v>
      </c>
      <c r="I60" s="9"/>
      <c r="J60" s="11">
        <v>55681.599999999999</v>
      </c>
      <c r="K60" s="12">
        <f>'TC Allocations'!AH61</f>
        <v>205304</v>
      </c>
      <c r="L60" s="12">
        <f>'TC Allocations'!AI61</f>
        <v>533382</v>
      </c>
      <c r="M60" s="11">
        <v>-1646045.9920639999</v>
      </c>
      <c r="N60" s="11">
        <v>-877010.04197309993</v>
      </c>
      <c r="O60" s="8">
        <f t="shared" si="8"/>
        <v>-1728688.4340370998</v>
      </c>
      <c r="P60" s="9"/>
      <c r="Q60" s="10">
        <f t="shared" si="9"/>
        <v>41252836.275061265</v>
      </c>
      <c r="R60" s="10">
        <f>'TC Allocations'!T61</f>
        <v>0</v>
      </c>
      <c r="S60" s="11">
        <v>-4968.300368850003</v>
      </c>
      <c r="T60" s="12">
        <v>-5963.8699999999953</v>
      </c>
      <c r="U60" s="12">
        <f>'TC Allocations'!H61</f>
        <v>72177.626809999609</v>
      </c>
      <c r="V60" s="12">
        <f>'TC Allocations'!M61</f>
        <v>503361.29</v>
      </c>
      <c r="W60" s="12">
        <v>1208253.1500000001</v>
      </c>
      <c r="X60" s="12">
        <f>'TC Allocations'!G61</f>
        <v>1299159.6427020472</v>
      </c>
      <c r="Y60" s="12">
        <f>'TC Allocations'!I61</f>
        <v>474693.68380407692</v>
      </c>
      <c r="Z60" s="23">
        <f t="shared" si="10"/>
        <v>44799549.498008542</v>
      </c>
      <c r="AA60" s="12"/>
      <c r="AB60" s="12"/>
      <c r="AC60" s="24">
        <f t="shared" si="4"/>
        <v>1.7780269617045742E-2</v>
      </c>
      <c r="AD60" s="12">
        <f t="shared" si="7"/>
        <v>-150.22372307545436</v>
      </c>
      <c r="AE60" s="8">
        <f t="shared" si="11"/>
        <v>44799399.274285465</v>
      </c>
      <c r="AF60" s="13"/>
      <c r="AG60" s="23">
        <v>46987642.711367249</v>
      </c>
      <c r="AH60" s="14">
        <f t="shared" si="6"/>
        <v>0.9534293846038715</v>
      </c>
      <c r="AJ60" s="12">
        <v>0</v>
      </c>
    </row>
    <row r="61" spans="1:36" x14ac:dyDescent="0.35">
      <c r="A61" s="7" t="s">
        <v>66</v>
      </c>
      <c r="B61" s="9"/>
      <c r="C61" s="8">
        <f>'TC Allocations'!E62</f>
        <v>14605763.892037788</v>
      </c>
      <c r="D61" s="9"/>
      <c r="E61" s="11">
        <f>'TC Allocations'!AA62</f>
        <v>245500</v>
      </c>
      <c r="F61" s="11">
        <f>'TC Allocations'!AB62</f>
        <v>210076</v>
      </c>
      <c r="G61" s="9"/>
      <c r="H61" s="8">
        <f t="shared" si="3"/>
        <v>15061339.892037788</v>
      </c>
      <c r="I61" s="9"/>
      <c r="J61" s="11">
        <v>10012.870000000001</v>
      </c>
      <c r="K61" s="12">
        <f>'TC Allocations'!AH62</f>
        <v>48556</v>
      </c>
      <c r="L61" s="12">
        <f>'TC Allocations'!AI62</f>
        <v>163904</v>
      </c>
      <c r="M61" s="11">
        <v>-615372.34291200002</v>
      </c>
      <c r="N61" s="11">
        <v>-309301.53767142858</v>
      </c>
      <c r="O61" s="8">
        <f t="shared" si="8"/>
        <v>-702201.01058342867</v>
      </c>
      <c r="P61" s="9"/>
      <c r="Q61" s="10">
        <f t="shared" si="9"/>
        <v>14359138.88145436</v>
      </c>
      <c r="R61" s="10">
        <f>'TC Allocations'!T62</f>
        <v>0</v>
      </c>
      <c r="S61" s="11">
        <v>-3411.0179715713602</v>
      </c>
      <c r="T61" s="12">
        <v>-240.04000000000087</v>
      </c>
      <c r="U61" s="12">
        <f>'TC Allocations'!H62</f>
        <v>177976.29522635034</v>
      </c>
      <c r="V61" s="12">
        <f>'TC Allocations'!M62</f>
        <v>28188.23</v>
      </c>
      <c r="W61" s="12">
        <v>114003.32999999999</v>
      </c>
      <c r="X61" s="12">
        <f>'TC Allocations'!G62</f>
        <v>454082.86742709234</v>
      </c>
      <c r="Y61" s="12">
        <f>'TC Allocations'!I62</f>
        <v>347528.41469084151</v>
      </c>
      <c r="Z61" s="23">
        <f t="shared" si="10"/>
        <v>15477266.960827073</v>
      </c>
      <c r="AA61" s="12"/>
      <c r="AB61" s="12"/>
      <c r="AC61" s="24">
        <f t="shared" si="4"/>
        <v>6.1426952409584477E-3</v>
      </c>
      <c r="AD61" s="12">
        <f t="shared" si="7"/>
        <v>-51.899018895078839</v>
      </c>
      <c r="AE61" s="8">
        <f t="shared" si="11"/>
        <v>15477215.061808178</v>
      </c>
      <c r="AF61" s="13"/>
      <c r="AG61" s="23">
        <v>16165651.874359354</v>
      </c>
      <c r="AH61" s="14">
        <f t="shared" si="6"/>
        <v>0.95741360646005758</v>
      </c>
      <c r="AJ61" s="12">
        <v>0</v>
      </c>
    </row>
    <row r="62" spans="1:36" x14ac:dyDescent="0.35">
      <c r="A62" s="7" t="s">
        <v>67</v>
      </c>
      <c r="B62" s="9"/>
      <c r="C62" s="8">
        <f>'TC Allocations'!E63</f>
        <v>5732764.4918232886</v>
      </c>
      <c r="D62" s="9"/>
      <c r="E62" s="11">
        <f>'TC Allocations'!AA63</f>
        <v>105550</v>
      </c>
      <c r="F62" s="11">
        <f>'TC Allocations'!AB63</f>
        <v>90867</v>
      </c>
      <c r="G62" s="9"/>
      <c r="H62" s="8">
        <f t="shared" si="3"/>
        <v>5929181.4918232886</v>
      </c>
      <c r="I62" s="9"/>
      <c r="J62" s="11">
        <v>1532.1</v>
      </c>
      <c r="K62" s="12">
        <f>'TC Allocations'!AH63</f>
        <v>15788</v>
      </c>
      <c r="L62" s="12">
        <f>'TC Allocations'!AI63</f>
        <v>79190</v>
      </c>
      <c r="M62" s="11">
        <v>-139956.824704</v>
      </c>
      <c r="N62" s="11">
        <v>0</v>
      </c>
      <c r="O62" s="8">
        <f t="shared" si="8"/>
        <v>-43446.724703999993</v>
      </c>
      <c r="P62" s="9"/>
      <c r="Q62" s="10">
        <f t="shared" si="9"/>
        <v>5885734.7671192884</v>
      </c>
      <c r="R62" s="10">
        <f>'TC Allocations'!T63</f>
        <v>0</v>
      </c>
      <c r="S62" s="12">
        <v>0</v>
      </c>
      <c r="T62" s="12">
        <v>55.019999999999982</v>
      </c>
      <c r="U62" s="12">
        <f>'TC Allocations'!H63</f>
        <v>77709.138160577466</v>
      </c>
      <c r="V62" s="12">
        <f>'TC Allocations'!M63</f>
        <v>35057.629999999997</v>
      </c>
      <c r="W62" s="12">
        <v>60739.89</v>
      </c>
      <c r="X62" s="12">
        <f>'TC Allocations'!G63</f>
        <v>179779.52446775333</v>
      </c>
      <c r="Y62" s="12">
        <f>'TC Allocations'!I63</f>
        <v>0</v>
      </c>
      <c r="Z62" s="23">
        <f t="shared" si="10"/>
        <v>6239075.9697476178</v>
      </c>
      <c r="AA62" s="12"/>
      <c r="AB62" s="12"/>
      <c r="AC62" s="24">
        <f t="shared" si="4"/>
        <v>2.4761957239832289E-3</v>
      </c>
      <c r="AD62" s="12">
        <f t="shared" si="7"/>
        <v>-20.921130485201672</v>
      </c>
      <c r="AE62" s="8">
        <f t="shared" si="11"/>
        <v>6239055.0486171329</v>
      </c>
      <c r="AF62" s="13"/>
      <c r="AG62" s="23">
        <v>5858506.8506472996</v>
      </c>
      <c r="AH62" s="14">
        <f t="shared" si="6"/>
        <v>1.0649565166810016</v>
      </c>
      <c r="AJ62" s="12">
        <v>0</v>
      </c>
    </row>
    <row r="63" spans="1:36" x14ac:dyDescent="0.35">
      <c r="A63" s="7" t="s">
        <v>97</v>
      </c>
      <c r="B63" s="9"/>
      <c r="C63" s="8">
        <f>'TC Allocations'!E64</f>
        <v>0</v>
      </c>
      <c r="D63" s="9"/>
      <c r="E63" s="11">
        <f>'TC Allocations'!AA64</f>
        <v>0</v>
      </c>
      <c r="F63" s="11">
        <f>'TC Allocations'!AB64</f>
        <v>0</v>
      </c>
      <c r="G63" s="9"/>
      <c r="H63" s="8">
        <f t="shared" si="3"/>
        <v>0</v>
      </c>
      <c r="I63" s="9"/>
      <c r="J63" s="11">
        <v>0</v>
      </c>
      <c r="K63" s="12">
        <f>'TC Allocations'!AH64</f>
        <v>0</v>
      </c>
      <c r="L63" s="12">
        <f>'TC Allocations'!AI64</f>
        <v>0</v>
      </c>
      <c r="M63" s="11">
        <v>0</v>
      </c>
      <c r="N63" s="11">
        <v>0</v>
      </c>
      <c r="O63" s="8">
        <f t="shared" si="8"/>
        <v>0</v>
      </c>
      <c r="P63" s="9"/>
      <c r="Q63" s="10">
        <f t="shared" si="9"/>
        <v>0</v>
      </c>
      <c r="R63" s="10">
        <f>'TC Allocations'!T64</f>
        <v>0</v>
      </c>
      <c r="S63" s="11">
        <v>0</v>
      </c>
      <c r="T63" s="11">
        <v>0</v>
      </c>
      <c r="U63" s="12">
        <f>'TC Allocations'!H64</f>
        <v>0</v>
      </c>
      <c r="V63" s="12">
        <f>'TC Allocations'!M64</f>
        <v>0</v>
      </c>
      <c r="W63" s="11">
        <v>0</v>
      </c>
      <c r="X63" s="12">
        <f>'TC Allocations'!G64</f>
        <v>0</v>
      </c>
      <c r="Y63" s="12">
        <f>'TC Allocations'!I64</f>
        <v>0</v>
      </c>
      <c r="Z63" s="23">
        <f t="shared" si="10"/>
        <v>0</v>
      </c>
      <c r="AA63" s="23"/>
      <c r="AB63" s="23"/>
      <c r="AC63" s="23">
        <v>0</v>
      </c>
      <c r="AD63" s="12">
        <f t="shared" si="7"/>
        <v>0</v>
      </c>
      <c r="AE63" s="8">
        <f t="shared" si="11"/>
        <v>0</v>
      </c>
      <c r="AF63" s="13"/>
      <c r="AG63" s="12">
        <v>0</v>
      </c>
      <c r="AH63" s="12">
        <v>0</v>
      </c>
      <c r="AJ63" s="12">
        <v>0</v>
      </c>
    </row>
    <row r="64" spans="1:36" s="2" customFormat="1" ht="18" customHeight="1" thickBot="1" x14ac:dyDescent="0.4">
      <c r="A64" s="16" t="s">
        <v>68</v>
      </c>
      <c r="B64" s="9"/>
      <c r="C64" s="21">
        <f>SUM(C5:C63)</f>
        <v>2280053774.3453183</v>
      </c>
      <c r="D64" s="39"/>
      <c r="E64" s="17">
        <f>SUM(E5:E63)</f>
        <v>50000000</v>
      </c>
      <c r="F64" s="17">
        <f>SUM(F5:F63)</f>
        <v>68818575</v>
      </c>
      <c r="G64" s="39"/>
      <c r="H64" s="17">
        <f>SUM(H5:H63)</f>
        <v>2398872349.3453183</v>
      </c>
      <c r="I64" s="9"/>
      <c r="J64" s="17">
        <f>SUM(J5:J63)</f>
        <v>2508164.14</v>
      </c>
      <c r="K64" s="17">
        <f>SUM(K5:K63)</f>
        <v>10907514</v>
      </c>
      <c r="L64" s="17">
        <f>SUM(L5:L63)</f>
        <v>25300000</v>
      </c>
      <c r="M64" s="17">
        <f t="shared" ref="M64:N64" si="12">SUM(M5:M63)</f>
        <v>-43592693.698191606</v>
      </c>
      <c r="N64" s="17">
        <f t="shared" si="12"/>
        <v>-59025377.577737585</v>
      </c>
      <c r="O64" s="17">
        <f>SUM(O5:O63)</f>
        <v>-63902393.135929152</v>
      </c>
      <c r="P64" s="9"/>
      <c r="Q64" s="18">
        <f t="shared" ref="Q64:AD64" si="13">SUM(Q5:Q63)</f>
        <v>2334969956.2093887</v>
      </c>
      <c r="R64" s="18">
        <f t="shared" si="13"/>
        <v>0</v>
      </c>
      <c r="S64" s="18">
        <f t="shared" si="13"/>
        <v>-2906974.203725568</v>
      </c>
      <c r="T64" s="18">
        <f t="shared" si="13"/>
        <v>53191.529999999992</v>
      </c>
      <c r="U64" s="18">
        <f t="shared" si="13"/>
        <v>11231071.061327551</v>
      </c>
      <c r="V64" s="18">
        <f t="shared" si="13"/>
        <v>9222999.9900000002</v>
      </c>
      <c r="W64" s="18">
        <f t="shared" si="13"/>
        <v>48093786.920000009</v>
      </c>
      <c r="X64" s="18">
        <f t="shared" si="13"/>
        <v>74124999.99999997</v>
      </c>
      <c r="Y64" s="18">
        <f>SUM(Y5:Y63)</f>
        <v>46781013.693223268</v>
      </c>
      <c r="Z64" s="18">
        <f>SUM(Z5:Z63)</f>
        <v>2521570045.2002144</v>
      </c>
      <c r="AA64" s="19">
        <f>SUM(AA5:AA63)</f>
        <v>1957000</v>
      </c>
      <c r="AB64" s="19">
        <f>SUM(AB5:AB63)</f>
        <v>8448.9001748003066</v>
      </c>
      <c r="AC64" s="25">
        <f>SUM(AC5:AC63)</f>
        <v>1.0000000000000002</v>
      </c>
      <c r="AD64" s="19">
        <f t="shared" si="13"/>
        <v>-8448.9001748003084</v>
      </c>
      <c r="AE64" s="19">
        <f>SUM(AE5:AE63)</f>
        <v>2521570045.2002139</v>
      </c>
      <c r="AF64" s="13"/>
      <c r="AG64" s="19">
        <f>SUM(AG5:AG63)</f>
        <v>2659201514.9508262</v>
      </c>
      <c r="AH64" s="20">
        <f>AE64/AG64</f>
        <v>0.94824330951347346</v>
      </c>
      <c r="AJ64" s="19">
        <f>SUM(AJ5:AJ63)</f>
        <v>4916257</v>
      </c>
    </row>
    <row r="65" spans="1:36" x14ac:dyDescent="0.35">
      <c r="C65" s="15"/>
      <c r="U65" s="15"/>
      <c r="AD65" s="37"/>
      <c r="AE65" s="38"/>
      <c r="AG65" s="15"/>
    </row>
    <row r="66" spans="1:36" x14ac:dyDescent="0.35">
      <c r="C66" s="15"/>
      <c r="U66" s="54"/>
      <c r="W66" s="54"/>
      <c r="X66" s="15"/>
      <c r="Y66" s="15"/>
      <c r="AD66" s="37"/>
      <c r="AE66" s="38"/>
      <c r="AG66" s="15"/>
      <c r="AJ66" s="15"/>
    </row>
    <row r="67" spans="1:36" x14ac:dyDescent="0.35">
      <c r="A67" s="2"/>
    </row>
    <row r="68" spans="1:36" x14ac:dyDescent="0.35">
      <c r="A68" s="2"/>
    </row>
    <row r="69" spans="1:36" x14ac:dyDescent="0.35">
      <c r="A69" s="2"/>
    </row>
    <row r="70" spans="1:36" x14ac:dyDescent="0.35">
      <c r="A70" s="2"/>
    </row>
  </sheetData>
  <mergeCells count="17">
    <mergeCell ref="J1:L2"/>
    <mergeCell ref="A1:A4"/>
    <mergeCell ref="C1:C3"/>
    <mergeCell ref="E1:E3"/>
    <mergeCell ref="F1:F3"/>
    <mergeCell ref="H1:H3"/>
    <mergeCell ref="AJ2:AJ3"/>
    <mergeCell ref="M1:O2"/>
    <mergeCell ref="Q1:Z1"/>
    <mergeCell ref="AA1:AE1"/>
    <mergeCell ref="AG1:AH1"/>
    <mergeCell ref="Q2:Q3"/>
    <mergeCell ref="Z2:Z3"/>
    <mergeCell ref="AA2:AD2"/>
    <mergeCell ref="AE2:AE3"/>
    <mergeCell ref="AG2:AG3"/>
    <mergeCell ref="AH2:AH3"/>
  </mergeCells>
  <pageMargins left="0.45" right="0.2" top="0.45" bottom="0.5" header="0.25" footer="0.2"/>
  <pageSetup scale="51" fitToWidth="0" orientation="landscape" r:id="rId1"/>
  <headerFooter>
    <oddHeader>&amp;R&amp;"-,Bold"&amp;18Attachment C</oddHeader>
    <oddFooter>&amp;L&amp;"-,Italic"&amp;12 &amp;X1&amp;X Revenue does not reflect an allocation of funding to the trail courts, but is used in the calculation of the Workload Formula allocation.</oddFooter>
  </headerFooter>
  <colBreaks count="2" manualBreakCount="2">
    <brk id="16" max="1048575" man="1"/>
    <brk id="2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D8300DC37D47B8430E3AA1B8E692" ma:contentTypeVersion="13" ma:contentTypeDescription="Create a new document." ma:contentTypeScope="" ma:versionID="178564b790fecd8beb310bef3b120df8">
  <xsd:schema xmlns:xsd="http://www.w3.org/2001/XMLSchema" xmlns:xs="http://www.w3.org/2001/XMLSchema" xmlns:p="http://schemas.microsoft.com/office/2006/metadata/properties" xmlns:ns2="333a5d52-b956-467d-b85f-dd40b49e21b1" xmlns:ns3="414d6244-1c89-464f-8b51-cc4a1c1a2751" targetNamespace="http://schemas.microsoft.com/office/2006/metadata/properties" ma:root="true" ma:fieldsID="ef39cf34ce43716b325872acbacf66c5" ns2:_="" ns3:_="">
    <xsd:import namespace="333a5d52-b956-467d-b85f-dd40b49e21b1"/>
    <xsd:import namespace="414d6244-1c89-464f-8b51-cc4a1c1a2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PlannerLink" minOccurs="0"/>
                <xsd:element ref="ns2:Link" minOccurs="0"/>
                <xsd:element ref="ns2:Court" minOccurs="0"/>
                <xsd:element ref="ns2:_x0037_AFil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a5d52-b956-467d-b85f-dd40b49e2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PlannerLink" ma:index="13" nillable="true" ma:displayName="Planner Link" ma:format="Hyperlink" ma:internalName="Plann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rt" ma:index="15" nillable="true" ma:displayName="Court" ma:format="Dropdown" ma:internalName="Court">
      <xsd:simpleType>
        <xsd:restriction base="dms:Text">
          <xsd:maxLength value="255"/>
        </xsd:restriction>
      </xsd:simpleType>
    </xsd:element>
    <xsd:element name="_x0037_AFile" ma:index="16" nillable="true" ma:displayName="7AFile" ma:list="{333a5d52-b956-467d-b85f-dd40b49e21b1}" ma:internalName="_x0037_AFile" ma:showField="Modified">
      <xsd:simpleType>
        <xsd:restriction base="dms:Lookup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6244-1c89-464f-8b51-cc4a1c1a2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nerLink xmlns="333a5d52-b956-467d-b85f-dd40b49e21b1">
      <Url xsi:nil="true"/>
      <Description xsi:nil="true"/>
    </PlannerLink>
    <Court xmlns="333a5d52-b956-467d-b85f-dd40b49e21b1" xsi:nil="true"/>
    <Link xmlns="333a5d52-b956-467d-b85f-dd40b49e21b1">
      <Url xsi:nil="true"/>
      <Description xsi:nil="true"/>
    </Link>
    <_x0037_AFile xmlns="333a5d52-b956-467d-b85f-dd40b49e21b1" xsi:nil="true"/>
  </documentManagement>
</p:properties>
</file>

<file path=customXml/itemProps1.xml><?xml version="1.0" encoding="utf-8"?>
<ds:datastoreItem xmlns:ds="http://schemas.openxmlformats.org/officeDocument/2006/customXml" ds:itemID="{F4793795-4759-45CF-9993-76A09F11B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BEF11-2C01-44A8-ACFB-7D7FD3C1C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a5d52-b956-467d-b85f-dd40b49e21b1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67F3D2-0A05-48F5-BAF2-2D5AB303F1B0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414d6244-1c89-464f-8b51-cc4a1c1a2751"/>
    <ds:schemaRef ds:uri="333a5d52-b956-467d-b85f-dd40b49e21b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TC Allocations</vt:lpstr>
      <vt:lpstr>WF Allocation</vt:lpstr>
      <vt:lpstr>'TC Allocations'!Print_Area</vt:lpstr>
      <vt:lpstr>'WF Allocation'!Print_Area</vt:lpstr>
      <vt:lpstr>'TC Allocations'!Print_Titles</vt:lpstr>
      <vt:lpstr>'WF Allocation'!Print_Titles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Tuk, Oksana</cp:lastModifiedBy>
  <cp:lastPrinted>2023-06-16T20:07:20Z</cp:lastPrinted>
  <dcterms:created xsi:type="dcterms:W3CDTF">2018-01-10T20:03:03Z</dcterms:created>
  <dcterms:modified xsi:type="dcterms:W3CDTF">2023-07-21T19:38:18Z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0x010100118FD8300DC37D47B8430E3AA1B8E692</vt:lpwstr>
  </property>
</Properties>
</file>